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9720" windowHeight="5895" tabRatio="601" activeTab="0"/>
  </bookViews>
  <sheets>
    <sheet name="IS" sheetId="1" r:id="rId1"/>
    <sheet name="BS" sheetId="2" r:id="rId2"/>
    <sheet name="Equity" sheetId="3" r:id="rId3"/>
    <sheet name="CF" sheetId="4" r:id="rId4"/>
  </sheets>
  <definedNames>
    <definedName name="_xlnm.Print_Area" localSheetId="1">'BS'!$A$1:$H$85</definedName>
    <definedName name="_xlnm.Print_Area" localSheetId="3">'CF'!$A$1:$I$81</definedName>
    <definedName name="_xlnm.Print_Area" localSheetId="2">'Equity'!$B$1:$N$114</definedName>
    <definedName name="_xlnm.Print_Area" localSheetId="0">'IS'!$A$1:$H$87</definedName>
  </definedNames>
  <calcPr fullCalcOnLoad="1"/>
</workbook>
</file>

<file path=xl/sharedStrings.xml><?xml version="1.0" encoding="utf-8"?>
<sst xmlns="http://schemas.openxmlformats.org/spreadsheetml/2006/main" count="286" uniqueCount="220">
  <si>
    <t>(Incorporated in Malaysia)</t>
  </si>
  <si>
    <t xml:space="preserve">                                                                                                                                                                                                                                                               </t>
  </si>
  <si>
    <t xml:space="preserve">Quarterly Report On Consolidated Results </t>
  </si>
  <si>
    <t>RM '000</t>
  </si>
  <si>
    <t>ASSETS</t>
  </si>
  <si>
    <t>Property, plant and equipment</t>
  </si>
  <si>
    <t>Investment property</t>
  </si>
  <si>
    <t>Investment in subsidiary companies</t>
  </si>
  <si>
    <t>Trade and other receivables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</si>
  <si>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</si>
  <si>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</si>
  <si>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</si>
  <si>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</si>
  <si>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</si>
  <si>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</si>
  <si>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</si>
  <si>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</si>
  <si>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</si>
  <si>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</si>
  <si>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</si>
  <si>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</si>
  <si>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</si>
  <si>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</si>
  <si>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</si>
  <si>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</si>
  <si>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</si>
  <si>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</si>
  <si>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</si>
  <si>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</si>
  <si>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</si>
  <si>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</si>
  <si>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</si>
  <si>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</si>
  <si>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</si>
  <si>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</si>
  <si>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Exchange</t>
  </si>
  <si>
    <t xml:space="preserve"> Share</t>
  </si>
  <si>
    <t>fluctuation</t>
  </si>
  <si>
    <t>reserve</t>
  </si>
  <si>
    <t>Total</t>
  </si>
  <si>
    <t>9 months</t>
  </si>
  <si>
    <t>Issue of shares pursuant to the ESOS</t>
  </si>
  <si>
    <t>Cash Flows From Operating Activities</t>
  </si>
  <si>
    <t>Adjustments for:-</t>
  </si>
  <si>
    <t>Non-cash items</t>
  </si>
  <si>
    <t>Goodwill on acquisition written off</t>
  </si>
  <si>
    <t>Non-operating items</t>
  </si>
  <si>
    <t>Purchase of investment property</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</si>
  <si>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</si>
  <si>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</si>
  <si>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</si>
  <si>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</si>
  <si>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</si>
  <si>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</si>
  <si>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</si>
  <si>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</si>
  <si>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</si>
  <si>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</si>
  <si>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</si>
  <si>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</si>
  <si>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</si>
  <si>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</si>
  <si>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</si>
  <si>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</si>
  <si>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</si>
  <si>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</si>
  <si>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</si>
  <si>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</si>
  <si>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</si>
  <si>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</si>
  <si>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</si>
  <si>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</si>
  <si>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</si>
  <si>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</si>
  <si>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12 MONTHS PERIOD ENDED 31 DECEMBER 2004</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</si>
  <si>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</si>
  <si>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</si>
  <si>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</si>
  <si>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</si>
  <si>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</si>
  <si>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</si>
  <si>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</si>
  <si>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</si>
  <si>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</si>
  <si>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</si>
  <si>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Minority interest</t>
  </si>
  <si>
    <t>capital</t>
  </si>
  <si>
    <t>premium</t>
  </si>
  <si>
    <t>profits</t>
  </si>
  <si>
    <t>NON-CURRENT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</si>
  <si>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</si>
  <si>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</si>
  <si>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</si>
  <si>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</si>
  <si>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</si>
  <si>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</si>
  <si>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</si>
  <si>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</si>
  <si>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</si>
  <si>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</si>
  <si>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</si>
  <si>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Equity holders of the parent</t>
  </si>
  <si>
    <t xml:space="preserve">Option </t>
  </si>
  <si>
    <t>Reserve</t>
  </si>
  <si>
    <t>Issue of equity share option</t>
  </si>
  <si>
    <t>Option reserves attributable to potential equity holders</t>
  </si>
  <si>
    <t>Interests in joint venture</t>
  </si>
  <si>
    <t>Investment in associated companies</t>
  </si>
  <si>
    <t>Amounts owing by associated company</t>
  </si>
  <si>
    <t>Dividend for subsidiary</t>
  </si>
  <si>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</si>
  <si>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</si>
  <si>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</si>
  <si>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</si>
  <si>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</si>
  <si>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</si>
  <si>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</si>
  <si>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</si>
  <si>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</si>
  <si>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</si>
  <si>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</si>
  <si>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Cash generated from operations</t>
  </si>
  <si>
    <t>Income tax paid</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</si>
  <si>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</si>
  <si>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</si>
  <si>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</si>
  <si>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</si>
  <si>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</si>
  <si>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</si>
  <si>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</si>
  <si>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Minority Interest</t>
  </si>
  <si>
    <t>Balance at 1 January 2009</t>
  </si>
  <si>
    <t>Impairment losses</t>
  </si>
  <si>
    <t xml:space="preserve">Proceeds from sale of investment </t>
  </si>
  <si>
    <t>Net cash generated from operating activities</t>
  </si>
  <si>
    <t>Dividend paid for financial year ended 31 December 2008</t>
  </si>
  <si>
    <t>Purchase of intangible assets</t>
  </si>
  <si>
    <t>Interim dividend paid for financial year ended 31 December 2009</t>
  </si>
  <si>
    <t>Interim dividend paid for the financial year ended 31 December 2009</t>
  </si>
  <si>
    <t>Effect of adopting FRS 139</t>
  </si>
  <si>
    <t xml:space="preserve">    ( 2009 : based on 180,720,605 ordinary shares )</t>
  </si>
  <si>
    <t xml:space="preserve">    ( based on 247,060,207 ordinary shares )</t>
  </si>
  <si>
    <t>* The diluted earnings per ordinary share for the previous quarter and previous year to date are not presented as the average market value of the ordinary shares of the Company is lower than the exercise price for the outstanding warrants and it is anti-dilutive.</t>
  </si>
  <si>
    <t>Net fair value changes on available-for-sale investments</t>
  </si>
  <si>
    <t>Repayment of bank loan</t>
  </si>
  <si>
    <t>Profit from operations</t>
  </si>
  <si>
    <t>Net loss for the period</t>
  </si>
  <si>
    <t>Net profit for the period</t>
  </si>
  <si>
    <t xml:space="preserve">CONDENSED CONSOLIDATED STATEMENT OF FINANCIAL POSITION </t>
  </si>
  <si>
    <t xml:space="preserve">Net fair value changes on available-for-sale investments </t>
  </si>
  <si>
    <t>Currency translation differences in respect of foreign operations</t>
  </si>
  <si>
    <t xml:space="preserve">CONDENSED CONSOLIDATED STATEMENT OF CASH FLOW </t>
  </si>
  <si>
    <t>CONDENSED CONSOLIDATED STATEMENT OF COMPREHENSIVE INCOME</t>
  </si>
  <si>
    <t>CONDENSED CONSOLIDATED STATEMENT OF CHANGES IN EQUITY</t>
  </si>
  <si>
    <t>Fair value reserve</t>
  </si>
  <si>
    <t>Balance at 1 January 2010, as restated</t>
  </si>
  <si>
    <t>Balance at 1 January 2010, as previously stated</t>
  </si>
  <si>
    <t>Fair value</t>
  </si>
  <si>
    <t>- Held for trading</t>
  </si>
  <si>
    <t>- Held to maturity</t>
  </si>
  <si>
    <t>- Available for sale</t>
  </si>
  <si>
    <t>Loans and receivables</t>
  </si>
  <si>
    <t>Reinsurance asset</t>
  </si>
  <si>
    <t>Insurance receivables</t>
  </si>
  <si>
    <t>Insurance contract liabilities</t>
  </si>
  <si>
    <t>Insurance payables</t>
  </si>
  <si>
    <t>Financial assets - Held for trading</t>
  </si>
  <si>
    <t>Marketable securities</t>
  </si>
  <si>
    <t>Effect of adopting RBC framework</t>
  </si>
  <si>
    <t>Balance at 1 January 2009 - as restated</t>
  </si>
  <si>
    <r>
      <t xml:space="preserve">(Company No : </t>
    </r>
    <r>
      <rPr>
        <b/>
        <i/>
        <sz val="8"/>
        <rFont val="Arial"/>
        <family val="2"/>
      </rPr>
      <t>363984-X)</t>
    </r>
  </si>
  <si>
    <t>Dividend paid for the financial year ended 31 December 2009</t>
  </si>
  <si>
    <t>Profit attributable to:</t>
  </si>
  <si>
    <t>Total comprehensive income attributable to:</t>
  </si>
  <si>
    <t>Continuing operations</t>
  </si>
  <si>
    <t>Continuing</t>
  </si>
  <si>
    <t>Discontinuing</t>
  </si>
  <si>
    <t>(Restated)</t>
  </si>
  <si>
    <t>Assets of disposal group classified as held for sale</t>
  </si>
  <si>
    <t>Other investments</t>
  </si>
  <si>
    <t>Total other comprehensive income/(loss)</t>
  </si>
  <si>
    <t>Other comprehensive income/(loss), net of tax:</t>
  </si>
  <si>
    <t>Decrease in fixed deposits</t>
  </si>
  <si>
    <t>- continuing operations</t>
  </si>
  <si>
    <t>- discontinuing operation</t>
  </si>
  <si>
    <t>Liabilities classified as held for sale</t>
  </si>
  <si>
    <t>For The Year Ended 31 December 2010</t>
  </si>
  <si>
    <t>12 months ended 31 December 2010</t>
  </si>
  <si>
    <t>Balance as at 31 December 2010</t>
  </si>
  <si>
    <t>12 months ended 31 December 2009</t>
  </si>
  <si>
    <t>Balance as at 31 December 2009</t>
  </si>
  <si>
    <t>4th Quarter</t>
  </si>
  <si>
    <t xml:space="preserve">    ( based on 181,486,996 ordinary shares )</t>
  </si>
  <si>
    <t>Profit/(Loss) before tax:</t>
  </si>
  <si>
    <t>Acquisition of additional shares in associated company</t>
  </si>
  <si>
    <t>Proceeds from sale of other investments</t>
  </si>
  <si>
    <t>Changes in fixed deposits</t>
  </si>
  <si>
    <t>Discontinued Operation</t>
  </si>
  <si>
    <t>Issuance of shares due to warrant conversion</t>
  </si>
  <si>
    <t>Total comprehensive income for the year</t>
  </si>
  <si>
    <t>Profit for the year</t>
  </si>
  <si>
    <t>Profit for the year from discontinued operation, net of tax</t>
  </si>
  <si>
    <t>Proceeds from issuance of shares</t>
  </si>
  <si>
    <t>Loss for the year from continuing operations</t>
  </si>
  <si>
    <t>Loss before taxation</t>
  </si>
  <si>
    <t>Share of losses of associated companies</t>
  </si>
  <si>
    <t>Gain on disposal of a subsidiary company</t>
  </si>
  <si>
    <t>Effect of disposal of a subsidiary company</t>
  </si>
  <si>
    <t>Operating (loss)/profit before changes in working capital</t>
  </si>
  <si>
    <t>Proceeds from disposal of a subsidiary company</t>
  </si>
  <si>
    <t>Cash received for transfer of insurance business portfolio</t>
  </si>
  <si>
    <t>Net cash generated from investing activities</t>
  </si>
  <si>
    <t>Net Increase In Cash And Cash Equivalents</t>
  </si>
  <si>
    <t>Net cash used in financing activities</t>
  </si>
  <si>
    <t xml:space="preserve">As At </t>
  </si>
  <si>
    <t>(Audited and not</t>
  </si>
  <si>
    <t>restated)</t>
  </si>
  <si>
    <t>As At</t>
  </si>
  <si>
    <t>(Unaudited)</t>
  </si>
  <si>
    <t>Realisation of available-for-sale investments on derecognition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</si>
</sst>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4">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i/>
      <sz val="10"/>
      <color indexed="10"/>
      <name val="Arial"/>
      <family val="2"/>
    </font>
    <font>
      <b/>
      <sz val="12"/>
      <color indexed="10"/>
      <name val="Arial"/>
      <family val="2"/>
    </font>
    <font>
      <b/>
      <sz val="9"/>
      <name val="Arial"/>
      <family val="2"/>
    </font>
    <font>
      <b/>
      <i/>
      <sz val="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double"/>
      <bottom>
        <color indexed="63"/>
      </bottom>
    </border>
    <border>
      <left style="thin"/>
      <right style="thin"/>
      <top style="thin"/>
      <bottom style="thin"/>
    </border>
    <border>
      <left style="thin"/>
      <right>
        <color indexed="63"/>
      </right>
      <top style="thin"/>
      <bottom style="double"/>
    </border>
    <border>
      <left style="thin"/>
      <right style="medium"/>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style="thin"/>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1">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8" fillId="0" borderId="12" xfId="0" applyFont="1" applyBorder="1" applyAlignment="1">
      <alignment horizontal="center"/>
    </xf>
    <xf numFmtId="0" fontId="5" fillId="0" borderId="12" xfId="0" applyFont="1" applyBorder="1" applyAlignment="1">
      <alignment horizontal="center"/>
    </xf>
    <xf numFmtId="0" fontId="9"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9" fillId="0" borderId="12" xfId="0" applyFont="1" applyBorder="1" applyAlignment="1">
      <alignment horizontal="center"/>
    </xf>
    <xf numFmtId="0" fontId="10" fillId="0" borderId="0" xfId="0" applyFont="1" applyAlignment="1">
      <alignment/>
    </xf>
    <xf numFmtId="0" fontId="9" fillId="0" borderId="12" xfId="0" applyFont="1" applyFill="1" applyBorder="1" applyAlignment="1">
      <alignment horizontal="center"/>
    </xf>
    <xf numFmtId="0" fontId="10"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0" fontId="7" fillId="0" borderId="0" xfId="0" applyFont="1" applyBorder="1" applyAlignment="1">
      <alignment horizontal="right"/>
    </xf>
    <xf numFmtId="0" fontId="11" fillId="0" borderId="0" xfId="0" applyFont="1" applyBorder="1" applyAlignment="1">
      <alignment/>
    </xf>
    <xf numFmtId="0" fontId="7" fillId="0" borderId="0" xfId="0" applyFont="1" applyBorder="1" applyAlignment="1">
      <alignment horizontal="center" vertical="top"/>
    </xf>
    <xf numFmtId="0" fontId="9" fillId="0" borderId="13" xfId="0" applyFont="1" applyBorder="1" applyAlignment="1">
      <alignment/>
    </xf>
    <xf numFmtId="0" fontId="10" fillId="0" borderId="13" xfId="0" applyFont="1" applyBorder="1" applyAlignment="1">
      <alignment/>
    </xf>
    <xf numFmtId="0" fontId="10"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13"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5" fontId="1" fillId="0" borderId="12" xfId="42" applyNumberFormat="1" applyFont="1" applyBorder="1" applyAlignment="1">
      <alignment/>
    </xf>
    <xf numFmtId="0" fontId="1" fillId="0" borderId="17" xfId="0" applyFont="1" applyFill="1" applyBorder="1" applyAlignment="1">
      <alignment/>
    </xf>
    <xf numFmtId="165" fontId="1" fillId="0" borderId="18" xfId="42" applyNumberFormat="1" applyFont="1" applyBorder="1" applyAlignment="1">
      <alignment/>
    </xf>
    <xf numFmtId="0" fontId="15"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6" fillId="0" borderId="0" xfId="0" applyFont="1" applyBorder="1" applyAlignment="1">
      <alignment/>
    </xf>
    <xf numFmtId="0" fontId="12"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4" fillId="0" borderId="0" xfId="0" applyFont="1" applyAlignment="1">
      <alignment horizontal="right"/>
    </xf>
    <xf numFmtId="0" fontId="17" fillId="0" borderId="0" xfId="0" applyFont="1" applyBorder="1" applyAlignment="1">
      <alignment/>
    </xf>
    <xf numFmtId="14" fontId="17"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164" fontId="2" fillId="0" borderId="20" xfId="0" applyNumberFormat="1" applyFont="1" applyFill="1" applyBorder="1" applyAlignment="1">
      <alignment horizontal="right"/>
    </xf>
    <xf numFmtId="165" fontId="1" fillId="0" borderId="31" xfId="0" applyNumberFormat="1" applyFont="1" applyFill="1" applyBorder="1" applyAlignment="1">
      <alignment/>
    </xf>
    <xf numFmtId="0" fontId="1" fillId="0" borderId="30" xfId="0" applyFont="1" applyFill="1" applyBorder="1" applyAlignment="1">
      <alignment/>
    </xf>
    <xf numFmtId="0" fontId="1" fillId="0" borderId="0" xfId="0" applyFont="1" applyFill="1" applyAlignment="1">
      <alignment/>
    </xf>
    <xf numFmtId="0" fontId="7" fillId="0" borderId="0" xfId="0" applyFont="1" applyBorder="1" applyAlignment="1">
      <alignment horizontal="left"/>
    </xf>
    <xf numFmtId="0" fontId="7" fillId="24" borderId="23" xfId="0" applyFont="1" applyFill="1" applyBorder="1" applyAlignment="1">
      <alignment horizontal="left"/>
    </xf>
    <xf numFmtId="164" fontId="2" fillId="0" borderId="0" xfId="0" applyNumberFormat="1" applyFont="1" applyBorder="1" applyAlignment="1">
      <alignment horizontal="right"/>
    </xf>
    <xf numFmtId="0" fontId="2" fillId="0" borderId="25" xfId="0" applyFont="1" applyBorder="1" applyAlignment="1">
      <alignment horizontal="right"/>
    </xf>
    <xf numFmtId="0" fontId="2" fillId="0" borderId="28" xfId="0" applyFont="1" applyFill="1" applyBorder="1" applyAlignment="1">
      <alignment horizontal="right"/>
    </xf>
    <xf numFmtId="0" fontId="2" fillId="0" borderId="14" xfId="0" applyFont="1" applyFill="1" applyBorder="1" applyAlignment="1">
      <alignment horizontal="right"/>
    </xf>
    <xf numFmtId="0" fontId="10" fillId="0" borderId="0" xfId="0" applyFont="1" applyFill="1" applyBorder="1" applyAlignment="1">
      <alignment/>
    </xf>
    <xf numFmtId="165" fontId="2" fillId="0" borderId="31"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165" fontId="1" fillId="0" borderId="12" xfId="42" applyNumberFormat="1" applyFont="1" applyFill="1" applyBorder="1" applyAlignment="1">
      <alignment/>
    </xf>
    <xf numFmtId="43" fontId="1" fillId="0" borderId="30" xfId="42" applyFont="1" applyFill="1" applyBorder="1" applyAlignment="1">
      <alignment horizontal="right"/>
    </xf>
    <xf numFmtId="3" fontId="4" fillId="0" borderId="0" xfId="0" applyNumberFormat="1" applyFont="1" applyBorder="1" applyAlignment="1">
      <alignment horizontal="center"/>
    </xf>
    <xf numFmtId="3" fontId="11"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1"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1" fillId="0" borderId="15" xfId="0" applyNumberFormat="1" applyFont="1" applyFill="1" applyBorder="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43" fontId="1" fillId="0" borderId="0" xfId="42" applyNumberFormat="1" applyFont="1" applyFill="1" applyBorder="1" applyAlignment="1">
      <alignment horizontal="center"/>
    </xf>
    <xf numFmtId="3" fontId="19" fillId="0" borderId="15" xfId="0" applyNumberFormat="1" applyFont="1" applyFill="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2"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0" fontId="1" fillId="0" borderId="0" xfId="0" applyFont="1" applyBorder="1" applyAlignment="1" quotePrefix="1">
      <alignment/>
    </xf>
    <xf numFmtId="165" fontId="21" fillId="0" borderId="20" xfId="42" applyNumberFormat="1" applyFont="1" applyFill="1" applyBorder="1" applyAlignment="1">
      <alignment/>
    </xf>
    <xf numFmtId="165" fontId="21" fillId="0" borderId="14" xfId="42" applyNumberFormat="1" applyFont="1" applyFill="1" applyBorder="1" applyAlignment="1">
      <alignment/>
    </xf>
    <xf numFmtId="0" fontId="21" fillId="0" borderId="0" xfId="0" applyFont="1" applyFill="1" applyBorder="1" applyAlignment="1">
      <alignment/>
    </xf>
    <xf numFmtId="0" fontId="21" fillId="0" borderId="30" xfId="0" applyFont="1" applyFill="1" applyBorder="1" applyAlignment="1">
      <alignment/>
    </xf>
    <xf numFmtId="165" fontId="1" fillId="0" borderId="14" xfId="42" applyNumberFormat="1" applyFont="1" applyFill="1" applyBorder="1" applyAlignment="1">
      <alignment/>
    </xf>
    <xf numFmtId="165" fontId="1" fillId="0" borderId="33" xfId="42" applyNumberFormat="1" applyFont="1" applyFill="1" applyBorder="1" applyAlignment="1">
      <alignment/>
    </xf>
    <xf numFmtId="165" fontId="1" fillId="0" borderId="33"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7" fillId="0" borderId="0" xfId="42" applyNumberFormat="1" applyFont="1" applyFill="1" applyBorder="1" applyAlignment="1">
      <alignment/>
    </xf>
    <xf numFmtId="165" fontId="21" fillId="0" borderId="0" xfId="42" applyNumberFormat="1" applyFont="1" applyFill="1" applyBorder="1" applyAlignment="1">
      <alignment/>
    </xf>
    <xf numFmtId="165" fontId="1" fillId="0" borderId="26" xfId="0" applyNumberFormat="1" applyFont="1" applyFill="1" applyBorder="1" applyAlignment="1">
      <alignment/>
    </xf>
    <xf numFmtId="165" fontId="4" fillId="0" borderId="20" xfId="42" applyNumberFormat="1" applyFont="1" applyFill="1" applyBorder="1" applyAlignment="1">
      <alignment/>
    </xf>
    <xf numFmtId="165" fontId="20" fillId="0" borderId="20" xfId="42" applyNumberFormat="1" applyFont="1" applyFill="1" applyBorder="1" applyAlignment="1">
      <alignment/>
    </xf>
    <xf numFmtId="0" fontId="2" fillId="0" borderId="15" xfId="0" applyFont="1" applyFill="1" applyBorder="1" applyAlignment="1">
      <alignment/>
    </xf>
    <xf numFmtId="0" fontId="7" fillId="0" borderId="15" xfId="0" applyFont="1" applyFill="1" applyBorder="1" applyAlignment="1">
      <alignment/>
    </xf>
    <xf numFmtId="165" fontId="2" fillId="0" borderId="34" xfId="42" applyNumberFormat="1" applyFont="1" applyFill="1" applyBorder="1" applyAlignment="1">
      <alignment/>
    </xf>
    <xf numFmtId="1" fontId="1" fillId="0" borderId="35" xfId="0" applyNumberFormat="1" applyFont="1" applyBorder="1" applyAlignment="1">
      <alignment/>
    </xf>
    <xf numFmtId="165" fontId="2" fillId="0" borderId="36" xfId="42" applyNumberFormat="1" applyFont="1" applyFill="1" applyBorder="1" applyAlignment="1">
      <alignment/>
    </xf>
    <xf numFmtId="165" fontId="1" fillId="0" borderId="24" xfId="42" applyNumberFormat="1" applyFont="1" applyFill="1" applyBorder="1" applyAlignment="1">
      <alignment/>
    </xf>
    <xf numFmtId="0" fontId="1" fillId="0" borderId="20" xfId="0" applyFont="1" applyFill="1" applyBorder="1" applyAlignment="1" quotePrefix="1">
      <alignment/>
    </xf>
    <xf numFmtId="165" fontId="1" fillId="0" borderId="31" xfId="42" applyNumberFormat="1" applyFont="1" applyFill="1" applyBorder="1" applyAlignment="1">
      <alignment/>
    </xf>
    <xf numFmtId="0" fontId="21" fillId="0" borderId="10" xfId="0" applyFont="1" applyFill="1" applyBorder="1" applyAlignment="1">
      <alignment/>
    </xf>
    <xf numFmtId="0" fontId="21" fillId="24" borderId="22" xfId="0" applyFont="1" applyFill="1" applyBorder="1" applyAlignment="1">
      <alignment horizontal="left"/>
    </xf>
    <xf numFmtId="0" fontId="21" fillId="0" borderId="0" xfId="0" applyFont="1" applyFill="1" applyBorder="1" applyAlignment="1">
      <alignment horizontal="left"/>
    </xf>
    <xf numFmtId="0" fontId="21" fillId="0" borderId="29" xfId="0" applyFont="1" applyFill="1" applyBorder="1" applyAlignment="1">
      <alignment/>
    </xf>
    <xf numFmtId="0" fontId="21" fillId="0" borderId="20" xfId="0" applyFont="1" applyFill="1" applyBorder="1" applyAlignment="1">
      <alignment/>
    </xf>
    <xf numFmtId="164" fontId="20" fillId="0" borderId="20" xfId="0" applyNumberFormat="1" applyFont="1" applyFill="1" applyBorder="1" applyAlignment="1">
      <alignment horizontal="right"/>
    </xf>
    <xf numFmtId="165" fontId="21" fillId="0" borderId="17" xfId="42" applyNumberFormat="1" applyFont="1" applyFill="1" applyBorder="1" applyAlignment="1">
      <alignment/>
    </xf>
    <xf numFmtId="0" fontId="21" fillId="0" borderId="0" xfId="0" applyFont="1" applyFill="1" applyAlignment="1">
      <alignment/>
    </xf>
    <xf numFmtId="165" fontId="21" fillId="0" borderId="0" xfId="0" applyNumberFormat="1" applyFont="1" applyFill="1" applyAlignment="1">
      <alignment/>
    </xf>
    <xf numFmtId="165" fontId="2" fillId="0" borderId="14" xfId="42" applyNumberFormat="1" applyFont="1" applyFill="1" applyBorder="1" applyAlignment="1">
      <alignment/>
    </xf>
    <xf numFmtId="0" fontId="1" fillId="0" borderId="14" xfId="0" applyFont="1" applyFill="1" applyBorder="1" applyAlignment="1">
      <alignment/>
    </xf>
    <xf numFmtId="43" fontId="1" fillId="0" borderId="0" xfId="42" applyFont="1" applyFill="1" applyBorder="1" applyAlignment="1">
      <alignment horizontal="right"/>
    </xf>
    <xf numFmtId="43" fontId="1" fillId="0" borderId="0" xfId="42" applyFont="1" applyFill="1" applyBorder="1" applyAlignment="1">
      <alignment/>
    </xf>
    <xf numFmtId="43" fontId="1" fillId="0" borderId="28" xfId="42" applyFont="1" applyFill="1" applyBorder="1" applyAlignment="1">
      <alignment horizontal="right"/>
    </xf>
    <xf numFmtId="2" fontId="1" fillId="0" borderId="17" xfId="0" applyNumberFormat="1" applyFont="1" applyBorder="1" applyAlignment="1">
      <alignment/>
    </xf>
    <xf numFmtId="165" fontId="1" fillId="0" borderId="29" xfId="42" applyNumberFormat="1" applyFont="1" applyFill="1" applyBorder="1" applyAlignment="1">
      <alignment/>
    </xf>
    <xf numFmtId="165" fontId="2" fillId="0" borderId="37" xfId="42" applyNumberFormat="1" applyFont="1" applyFill="1" applyBorder="1" applyAlignment="1">
      <alignment/>
    </xf>
    <xf numFmtId="43" fontId="1" fillId="0" borderId="15" xfId="42" applyFont="1" applyFill="1" applyBorder="1" applyAlignment="1">
      <alignment horizontal="right"/>
    </xf>
    <xf numFmtId="43" fontId="1" fillId="0" borderId="15" xfId="42" applyFont="1" applyFill="1" applyBorder="1" applyAlignment="1">
      <alignment/>
    </xf>
    <xf numFmtId="43" fontId="1" fillId="0" borderId="27" xfId="42" applyFont="1" applyFill="1" applyBorder="1" applyAlignment="1">
      <alignment horizontal="right"/>
    </xf>
    <xf numFmtId="0" fontId="2" fillId="0" borderId="20" xfId="0" applyFont="1" applyFill="1" applyBorder="1" applyAlignment="1">
      <alignment horizontal="right"/>
    </xf>
    <xf numFmtId="0" fontId="2" fillId="0" borderId="30" xfId="0" applyFont="1" applyFill="1" applyBorder="1" applyAlignment="1">
      <alignment horizontal="right"/>
    </xf>
    <xf numFmtId="165" fontId="20" fillId="0" borderId="15" xfId="42" applyNumberFormat="1" applyFont="1" applyFill="1" applyBorder="1" applyAlignment="1">
      <alignment/>
    </xf>
    <xf numFmtId="165" fontId="20" fillId="0" borderId="14" xfId="42" applyNumberFormat="1" applyFont="1" applyFill="1" applyBorder="1" applyAlignment="1">
      <alignment/>
    </xf>
    <xf numFmtId="0" fontId="19" fillId="0" borderId="20" xfId="0" applyFont="1" applyBorder="1" applyAlignment="1">
      <alignment/>
    </xf>
    <xf numFmtId="0" fontId="19" fillId="0" borderId="15" xfId="0" applyFont="1" applyBorder="1" applyAlignment="1">
      <alignment/>
    </xf>
    <xf numFmtId="165" fontId="2" fillId="0" borderId="25" xfId="42" applyNumberFormat="1" applyFont="1" applyFill="1" applyBorder="1" applyAlignment="1">
      <alignment/>
    </xf>
    <xf numFmtId="165" fontId="2" fillId="0" borderId="33" xfId="42" applyNumberFormat="1" applyFont="1" applyFill="1" applyBorder="1" applyAlignment="1">
      <alignment/>
    </xf>
    <xf numFmtId="165" fontId="2" fillId="0" borderId="38" xfId="42" applyNumberFormat="1" applyFont="1" applyFill="1" applyBorder="1" applyAlignment="1">
      <alignment/>
    </xf>
    <xf numFmtId="0" fontId="16" fillId="0" borderId="10" xfId="0" applyFont="1" applyBorder="1" applyAlignment="1">
      <alignment/>
    </xf>
    <xf numFmtId="0" fontId="2" fillId="0" borderId="22" xfId="0" applyFont="1" applyFill="1" applyBorder="1" applyAlignment="1">
      <alignment horizontal="right"/>
    </xf>
    <xf numFmtId="0" fontId="1" fillId="0" borderId="28" xfId="0" applyFont="1" applyFill="1" applyBorder="1" applyAlignment="1">
      <alignment/>
    </xf>
    <xf numFmtId="165" fontId="1" fillId="0" borderId="26" xfId="42" applyNumberFormat="1" applyFont="1" applyFill="1" applyBorder="1" applyAlignment="1">
      <alignment/>
    </xf>
    <xf numFmtId="165" fontId="1" fillId="0" borderId="29" xfId="0" applyNumberFormat="1" applyFont="1" applyFill="1" applyBorder="1" applyAlignment="1">
      <alignment/>
    </xf>
    <xf numFmtId="165" fontId="1" fillId="0" borderId="15" xfId="0" applyNumberFormat="1" applyFont="1" applyFill="1" applyBorder="1" applyAlignment="1">
      <alignment/>
    </xf>
    <xf numFmtId="0" fontId="1" fillId="0" borderId="27" xfId="0" applyFont="1" applyFill="1" applyBorder="1" applyAlignment="1">
      <alignment/>
    </xf>
    <xf numFmtId="165" fontId="1" fillId="0" borderId="38" xfId="0" applyNumberFormat="1" applyFont="1" applyFill="1" applyBorder="1" applyAlignment="1">
      <alignment/>
    </xf>
    <xf numFmtId="2" fontId="1" fillId="0" borderId="39" xfId="42" applyNumberFormat="1" applyFont="1" applyFill="1" applyBorder="1" applyAlignment="1">
      <alignment/>
    </xf>
    <xf numFmtId="165" fontId="1" fillId="0" borderId="28" xfId="42" applyNumberFormat="1" applyFont="1" applyFill="1" applyBorder="1" applyAlignment="1">
      <alignment/>
    </xf>
    <xf numFmtId="165" fontId="2" fillId="0" borderId="30" xfId="42" applyNumberFormat="1" applyFont="1" applyFill="1" applyBorder="1" applyAlignment="1">
      <alignment/>
    </xf>
    <xf numFmtId="43" fontId="1" fillId="0" borderId="40" xfId="42" applyFont="1" applyFill="1" applyBorder="1" applyAlignment="1">
      <alignment horizontal="right"/>
    </xf>
    <xf numFmtId="43" fontId="1" fillId="0" borderId="34" xfId="42" applyFont="1" applyFill="1" applyBorder="1" applyAlignment="1">
      <alignment horizontal="right"/>
    </xf>
    <xf numFmtId="43" fontId="1" fillId="0" borderId="31" xfId="42" applyFont="1" applyFill="1" applyBorder="1" applyAlignment="1">
      <alignment horizontal="right"/>
    </xf>
    <xf numFmtId="0" fontId="1" fillId="0" borderId="0" xfId="0" applyFont="1" applyAlignment="1">
      <alignment wrapText="1"/>
    </xf>
    <xf numFmtId="0" fontId="23" fillId="0" borderId="0" xfId="0" applyFont="1" applyBorder="1" applyAlignment="1">
      <alignment horizontal="center"/>
    </xf>
    <xf numFmtId="0" fontId="21" fillId="0" borderId="0" xfId="0" applyFont="1" applyBorder="1" applyAlignment="1">
      <alignment horizontal="center"/>
    </xf>
    <xf numFmtId="0" fontId="24" fillId="0" borderId="0" xfId="0" applyFont="1" applyBorder="1" applyAlignment="1">
      <alignment horizontal="center"/>
    </xf>
    <xf numFmtId="0" fontId="12"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22" fillId="0" borderId="0" xfId="0" applyFont="1" applyBorder="1" applyAlignment="1">
      <alignment horizontal="left" vertical="top" wrapText="1"/>
    </xf>
    <xf numFmtId="0" fontId="20" fillId="0" borderId="0" xfId="0" applyFont="1" applyBorder="1" applyAlignment="1">
      <alignment horizontal="left"/>
    </xf>
    <xf numFmtId="0" fontId="21" fillId="0" borderId="0" xfId="0" applyFont="1" applyBorder="1" applyAlignment="1">
      <alignment horizontal="left"/>
    </xf>
    <xf numFmtId="0" fontId="2" fillId="24" borderId="21" xfId="0" applyFont="1" applyFill="1" applyBorder="1" applyAlignment="1">
      <alignment horizontal="left"/>
    </xf>
    <xf numFmtId="0" fontId="1" fillId="24" borderId="22" xfId="0" applyFont="1" applyFill="1" applyBorder="1" applyAlignment="1">
      <alignment horizontal="left"/>
    </xf>
    <xf numFmtId="0" fontId="20" fillId="0" borderId="0" xfId="0" applyFont="1" applyBorder="1" applyAlignment="1">
      <alignment horizontal="center"/>
    </xf>
    <xf numFmtId="3" fontId="4" fillId="0" borderId="0" xfId="0" applyNumberFormat="1" applyFont="1" applyBorder="1" applyAlignment="1">
      <alignment horizontal="center"/>
    </xf>
    <xf numFmtId="3" fontId="13"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1" fillId="0" borderId="0" xfId="0" applyNumberFormat="1"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xf>
    <xf numFmtId="0" fontId="1" fillId="0" borderId="0"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0" fontId="2" fillId="0" borderId="0" xfId="0" applyFont="1" applyAlignment="1">
      <alignment horizontal="center"/>
    </xf>
    <xf numFmtId="0" fontId="12" fillId="0" borderId="0" xfId="0" applyFont="1" applyAlignment="1">
      <alignment horizontal="center"/>
    </xf>
    <xf numFmtId="43" fontId="1" fillId="0" borderId="28" xfId="42" applyFont="1" applyFill="1" applyBorder="1" applyAlignment="1">
      <alignment/>
    </xf>
    <xf numFmtId="165" fontId="4" fillId="0" borderId="0" xfId="42" applyNumberFormat="1" applyFont="1" applyFill="1" applyBorder="1" applyAlignment="1">
      <alignment/>
    </xf>
    <xf numFmtId="165" fontId="7" fillId="0" borderId="30" xfId="42" applyNumberFormat="1" applyFont="1" applyFill="1" applyBorder="1" applyAlignment="1">
      <alignment/>
    </xf>
    <xf numFmtId="165" fontId="7" fillId="0" borderId="28" xfId="42" applyNumberFormat="1" applyFont="1" applyFill="1" applyBorder="1" applyAlignment="1">
      <alignment/>
    </xf>
    <xf numFmtId="165" fontId="4" fillId="0" borderId="30" xfId="42" applyNumberFormat="1" applyFont="1" applyFill="1" applyBorder="1" applyAlignment="1">
      <alignment/>
    </xf>
    <xf numFmtId="165" fontId="4" fillId="0" borderId="28" xfId="42" applyNumberFormat="1" applyFont="1" applyFill="1" applyBorder="1" applyAlignment="1">
      <alignment/>
    </xf>
    <xf numFmtId="165" fontId="4" fillId="0" borderId="31" xfId="42" applyNumberFormat="1" applyFont="1" applyFill="1" applyBorder="1" applyAlignment="1">
      <alignment/>
    </xf>
    <xf numFmtId="0" fontId="7" fillId="0" borderId="0" xfId="0" applyFont="1" applyFill="1" applyBorder="1" applyAlignment="1">
      <alignment horizontal="right"/>
    </xf>
    <xf numFmtId="0" fontId="4" fillId="0" borderId="15" xfId="0" applyFont="1" applyFill="1" applyBorder="1" applyAlignment="1">
      <alignment/>
    </xf>
    <xf numFmtId="0" fontId="7" fillId="0" borderId="15" xfId="0" applyFont="1" applyFill="1" applyBorder="1" applyAlignment="1">
      <alignment/>
    </xf>
    <xf numFmtId="165" fontId="1" fillId="0" borderId="0" xfId="0" applyNumberFormat="1" applyFont="1" applyFill="1" applyAlignment="1">
      <alignment/>
    </xf>
    <xf numFmtId="165" fontId="1" fillId="0" borderId="0" xfId="42" applyNumberFormat="1" applyFont="1" applyFill="1" applyAlignment="1">
      <alignment/>
    </xf>
    <xf numFmtId="165" fontId="21" fillId="0" borderId="28" xfId="42" applyNumberFormat="1" applyFont="1" applyFill="1" applyBorder="1" applyAlignment="1">
      <alignment/>
    </xf>
    <xf numFmtId="0" fontId="18" fillId="0" borderId="15" xfId="0" applyFont="1" applyFill="1" applyBorder="1" applyAlignment="1">
      <alignment/>
    </xf>
    <xf numFmtId="165" fontId="21" fillId="0" borderId="29" xfId="42" applyNumberFormat="1" applyFont="1" applyFill="1" applyBorder="1" applyAlignment="1">
      <alignment/>
    </xf>
    <xf numFmtId="43" fontId="1" fillId="0" borderId="0" xfId="0" applyNumberFormat="1" applyFont="1" applyFill="1" applyAlignment="1">
      <alignment/>
    </xf>
    <xf numFmtId="43" fontId="1" fillId="0" borderId="39" xfId="42" applyFont="1" applyFill="1" applyBorder="1" applyAlignment="1">
      <alignment/>
    </xf>
    <xf numFmtId="43" fontId="1" fillId="0" borderId="14" xfId="42" applyFont="1" applyFill="1" applyBorder="1" applyAlignment="1">
      <alignment/>
    </xf>
    <xf numFmtId="0" fontId="7" fillId="0" borderId="27" xfId="0" applyFont="1" applyFill="1" applyBorder="1" applyAlignment="1">
      <alignment/>
    </xf>
    <xf numFmtId="43" fontId="1" fillId="0" borderId="41" xfId="42" applyFont="1" applyFill="1" applyBorder="1" applyAlignment="1">
      <alignment/>
    </xf>
    <xf numFmtId="0" fontId="1" fillId="0" borderId="16" xfId="0" applyFont="1" applyFill="1" applyBorder="1" applyAlignment="1">
      <alignment/>
    </xf>
    <xf numFmtId="0" fontId="7" fillId="0" borderId="17" xfId="0" applyFont="1" applyFill="1" applyBorder="1" applyAlignment="1">
      <alignment/>
    </xf>
    <xf numFmtId="43" fontId="1" fillId="0" borderId="17" xfId="42" applyFont="1" applyFill="1" applyBorder="1" applyAlignment="1">
      <alignment/>
    </xf>
    <xf numFmtId="0" fontId="1" fillId="0" borderId="18" xfId="0" applyFont="1" applyFill="1" applyBorder="1" applyAlignment="1">
      <alignment/>
    </xf>
    <xf numFmtId="3" fontId="7" fillId="0" borderId="13" xfId="0" applyNumberFormat="1" applyFont="1" applyFill="1" applyBorder="1" applyAlignment="1">
      <alignment/>
    </xf>
    <xf numFmtId="3" fontId="4" fillId="0" borderId="15" xfId="0" applyNumberFormat="1" applyFont="1" applyFill="1" applyBorder="1" applyAlignment="1">
      <alignment/>
    </xf>
    <xf numFmtId="3" fontId="4" fillId="0" borderId="20"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15" xfId="0" applyNumberFormat="1" applyFont="1" applyFill="1" applyBorder="1" applyAlignment="1">
      <alignment horizontal="right"/>
    </xf>
    <xf numFmtId="3" fontId="4" fillId="0" borderId="15" xfId="0" applyNumberFormat="1" applyFont="1" applyFill="1" applyBorder="1" applyAlignment="1">
      <alignment horizontal="center"/>
    </xf>
    <xf numFmtId="3" fontId="7" fillId="0" borderId="12" xfId="0" applyNumberFormat="1" applyFont="1" applyFill="1" applyBorder="1" applyAlignment="1">
      <alignment/>
    </xf>
    <xf numFmtId="3" fontId="7" fillId="0" borderId="0" xfId="0" applyNumberFormat="1" applyFont="1" applyFill="1" applyAlignment="1">
      <alignment/>
    </xf>
    <xf numFmtId="3" fontId="7" fillId="0" borderId="15" xfId="0" applyNumberFormat="1" applyFont="1" applyFill="1" applyBorder="1" applyAlignment="1">
      <alignment/>
    </xf>
    <xf numFmtId="3" fontId="7" fillId="0" borderId="20" xfId="0" applyNumberFormat="1" applyFont="1" applyFill="1" applyBorder="1" applyAlignment="1">
      <alignment/>
    </xf>
    <xf numFmtId="3" fontId="7" fillId="0" borderId="0" xfId="0" applyNumberFormat="1" applyFont="1" applyFill="1" applyBorder="1" applyAlignment="1">
      <alignment/>
    </xf>
    <xf numFmtId="3" fontId="7" fillId="0" borderId="30" xfId="42" applyNumberFormat="1" applyFont="1" applyFill="1" applyBorder="1" applyAlignment="1">
      <alignment/>
    </xf>
    <xf numFmtId="3" fontId="7" fillId="0" borderId="30" xfId="0" applyNumberFormat="1" applyFont="1" applyFill="1" applyBorder="1" applyAlignment="1">
      <alignment/>
    </xf>
    <xf numFmtId="3" fontId="7" fillId="0" borderId="28" xfId="0" applyNumberFormat="1" applyFont="1" applyFill="1" applyBorder="1" applyAlignment="1">
      <alignment/>
    </xf>
    <xf numFmtId="3" fontId="7" fillId="0" borderId="27" xfId="0" applyNumberFormat="1" applyFont="1" applyFill="1" applyBorder="1" applyAlignment="1">
      <alignment/>
    </xf>
    <xf numFmtId="3" fontId="7" fillId="0" borderId="20" xfId="42" applyNumberFormat="1" applyFont="1" applyFill="1" applyBorder="1" applyAlignment="1">
      <alignment/>
    </xf>
    <xf numFmtId="3" fontId="21" fillId="0" borderId="13" xfId="0" applyNumberFormat="1" applyFont="1" applyFill="1" applyBorder="1" applyAlignment="1">
      <alignment/>
    </xf>
    <xf numFmtId="3" fontId="26" fillId="0" borderId="15" xfId="0" applyNumberFormat="1" applyFont="1" applyFill="1" applyBorder="1" applyAlignment="1">
      <alignment/>
    </xf>
    <xf numFmtId="3" fontId="1" fillId="0" borderId="20" xfId="42" applyNumberFormat="1" applyFont="1" applyFill="1" applyBorder="1" applyAlignment="1">
      <alignment/>
    </xf>
    <xf numFmtId="3" fontId="1" fillId="0" borderId="0" xfId="42" applyNumberFormat="1" applyFont="1" applyFill="1" applyBorder="1" applyAlignment="1">
      <alignment/>
    </xf>
    <xf numFmtId="3" fontId="2" fillId="0" borderId="20" xfId="42" applyNumberFormat="1" applyFont="1" applyFill="1" applyBorder="1" applyAlignment="1">
      <alignment/>
    </xf>
    <xf numFmtId="3" fontId="21" fillId="0" borderId="12" xfId="0" applyNumberFormat="1" applyFont="1" applyFill="1" applyBorder="1" applyAlignment="1">
      <alignment/>
    </xf>
    <xf numFmtId="3" fontId="21" fillId="0" borderId="0" xfId="0" applyNumberFormat="1" applyFont="1" applyFill="1" applyAlignment="1">
      <alignment/>
    </xf>
    <xf numFmtId="37" fontId="1" fillId="0" borderId="30" xfId="42" applyNumberFormat="1" applyFont="1" applyFill="1" applyBorder="1" applyAlignment="1">
      <alignment/>
    </xf>
    <xf numFmtId="37" fontId="1" fillId="0" borderId="28" xfId="42" applyNumberFormat="1" applyFont="1" applyFill="1" applyBorder="1" applyAlignment="1">
      <alignment/>
    </xf>
    <xf numFmtId="37" fontId="2" fillId="0" borderId="30" xfId="42" applyNumberFormat="1" applyFont="1" applyFill="1" applyBorder="1" applyAlignment="1">
      <alignment/>
    </xf>
    <xf numFmtId="37" fontId="1" fillId="0" borderId="42" xfId="42" applyNumberFormat="1" applyFont="1" applyFill="1" applyBorder="1" applyAlignment="1">
      <alignment/>
    </xf>
    <xf numFmtId="37" fontId="1" fillId="0" borderId="17" xfId="42" applyNumberFormat="1" applyFont="1" applyFill="1" applyBorder="1" applyAlignment="1">
      <alignment/>
    </xf>
    <xf numFmtId="37" fontId="2" fillId="0" borderId="42" xfId="42"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3" fontId="21" fillId="0" borderId="15" xfId="0" applyNumberFormat="1" applyFont="1" applyFill="1" applyBorder="1" applyAlignment="1">
      <alignment/>
    </xf>
    <xf numFmtId="165" fontId="1" fillId="0" borderId="20" xfId="42" applyNumberFormat="1" applyFont="1" applyFill="1" applyBorder="1" applyAlignment="1">
      <alignment/>
    </xf>
    <xf numFmtId="165" fontId="21" fillId="0" borderId="15" xfId="42" applyNumberFormat="1" applyFont="1" applyFill="1" applyBorder="1" applyAlignment="1">
      <alignment/>
    </xf>
    <xf numFmtId="165" fontId="21" fillId="0" borderId="30" xfId="42" applyNumberFormat="1" applyFont="1" applyFill="1" applyBorder="1" applyAlignment="1">
      <alignment/>
    </xf>
    <xf numFmtId="165" fontId="20" fillId="0" borderId="30" xfId="42" applyNumberFormat="1" applyFont="1" applyFill="1" applyBorder="1" applyAlignment="1">
      <alignment/>
    </xf>
    <xf numFmtId="3" fontId="2" fillId="0" borderId="13" xfId="0" applyNumberFormat="1" applyFont="1" applyFill="1" applyBorder="1" applyAlignment="1">
      <alignment/>
    </xf>
    <xf numFmtId="3" fontId="2" fillId="0" borderId="15" xfId="0" applyNumberFormat="1" applyFont="1" applyFill="1" applyBorder="1" applyAlignment="1">
      <alignment/>
    </xf>
    <xf numFmtId="3" fontId="2" fillId="0" borderId="0" xfId="0" applyNumberFormat="1" applyFont="1" applyFill="1" applyAlignment="1">
      <alignment/>
    </xf>
    <xf numFmtId="3" fontId="4" fillId="0" borderId="13" xfId="0" applyNumberFormat="1" applyFont="1" applyFill="1" applyBorder="1" applyAlignment="1">
      <alignment/>
    </xf>
    <xf numFmtId="3" fontId="4" fillId="0" borderId="12" xfId="0" applyNumberFormat="1" applyFont="1" applyFill="1" applyBorder="1" applyAlignment="1">
      <alignment/>
    </xf>
    <xf numFmtId="3" fontId="4" fillId="0" borderId="0" xfId="0" applyNumberFormat="1" applyFont="1" applyFill="1" applyAlignment="1">
      <alignment/>
    </xf>
    <xf numFmtId="3" fontId="20" fillId="0" borderId="13" xfId="0" applyNumberFormat="1" applyFont="1" applyFill="1" applyBorder="1" applyAlignment="1">
      <alignment/>
    </xf>
    <xf numFmtId="3" fontId="20" fillId="0" borderId="12" xfId="0" applyNumberFormat="1" applyFont="1" applyFill="1" applyBorder="1" applyAlignment="1">
      <alignment/>
    </xf>
    <xf numFmtId="3" fontId="20" fillId="0" borderId="0" xfId="0" applyNumberFormat="1" applyFont="1" applyFill="1" applyAlignment="1">
      <alignment/>
    </xf>
    <xf numFmtId="3" fontId="4" fillId="0" borderId="30" xfId="0" applyNumberFormat="1" applyFont="1" applyFill="1" applyBorder="1" applyAlignment="1">
      <alignment/>
    </xf>
    <xf numFmtId="3" fontId="7" fillId="0" borderId="16" xfId="0" applyNumberFormat="1" applyFont="1" applyFill="1" applyBorder="1" applyAlignment="1">
      <alignment/>
    </xf>
    <xf numFmtId="3" fontId="7" fillId="0" borderId="17" xfId="0" applyNumberFormat="1" applyFont="1" applyFill="1" applyBorder="1" applyAlignment="1">
      <alignment/>
    </xf>
    <xf numFmtId="165" fontId="7" fillId="0" borderId="17" xfId="42" applyNumberFormat="1" applyFont="1" applyFill="1" applyBorder="1" applyAlignment="1">
      <alignment/>
    </xf>
    <xf numFmtId="3" fontId="7" fillId="0" borderId="18" xfId="0" applyNumberFormat="1" applyFont="1" applyFill="1" applyBorder="1" applyAlignment="1">
      <alignment/>
    </xf>
    <xf numFmtId="3" fontId="7" fillId="0" borderId="0" xfId="42" applyNumberFormat="1" applyFont="1" applyFill="1" applyBorder="1" applyAlignment="1">
      <alignment/>
    </xf>
    <xf numFmtId="3" fontId="7" fillId="0" borderId="0" xfId="42"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4257675</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38675" y="438150"/>
          <a:ext cx="32575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286500" y="28575"/>
          <a:ext cx="20955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8"/>
  <sheetViews>
    <sheetView tabSelected="1" zoomScale="75" zoomScaleNormal="75" zoomScaleSheetLayoutView="75" zoomScalePageLayoutView="0" workbookViewId="0" topLeftCell="A1">
      <selection activeCell="G55" sqref="G55"/>
    </sheetView>
  </sheetViews>
  <sheetFormatPr defaultColWidth="9.140625" defaultRowHeight="14.25"/>
  <cols>
    <col min="1" max="1" width="2.140625" style="23" customWidth="1"/>
    <col min="2" max="2" width="3.57421875" style="23" customWidth="1"/>
    <col min="3" max="3" width="77.8515625" style="23" customWidth="1"/>
    <col min="4" max="4" width="23.8515625" style="1" customWidth="1"/>
    <col min="5" max="5" width="25.57421875" style="131" customWidth="1"/>
    <col min="6" max="7" width="24.00390625" style="1" customWidth="1"/>
    <col min="8" max="8" width="4.421875" style="23" customWidth="1"/>
    <col min="9" max="9" width="9.57421875" style="23" customWidth="1"/>
    <col min="10" max="10" width="11.57421875" style="23" bestFit="1" customWidth="1"/>
    <col min="11" max="16384" width="9.57421875" style="23" customWidth="1"/>
  </cols>
  <sheetData>
    <row r="1" ht="15.75">
      <c r="G1" s="111"/>
    </row>
    <row r="2" ht="13.5" thickBot="1"/>
    <row r="3" spans="1:8" ht="12.75">
      <c r="A3" s="20"/>
      <c r="B3" s="21"/>
      <c r="C3" s="21"/>
      <c r="D3" s="93"/>
      <c r="E3" s="127"/>
      <c r="F3" s="93"/>
      <c r="G3" s="93"/>
      <c r="H3" s="22"/>
    </row>
    <row r="4" spans="1:8" ht="15">
      <c r="A4" s="24"/>
      <c r="B4" s="25"/>
      <c r="C4" s="25"/>
      <c r="D4" s="10"/>
      <c r="E4" s="122"/>
      <c r="F4" s="10"/>
      <c r="G4" s="112"/>
      <c r="H4" s="26"/>
    </row>
    <row r="5" spans="1:8" ht="15">
      <c r="A5" s="24"/>
      <c r="B5" s="25"/>
      <c r="C5" s="25"/>
      <c r="D5" s="10"/>
      <c r="E5" s="122"/>
      <c r="F5" s="10"/>
      <c r="G5" s="113"/>
      <c r="H5" s="26"/>
    </row>
    <row r="6" spans="1:8" ht="12.75">
      <c r="A6" s="24"/>
      <c r="B6" s="25"/>
      <c r="C6" s="25"/>
      <c r="D6" s="10"/>
      <c r="E6" s="122"/>
      <c r="F6" s="10"/>
      <c r="G6" s="10"/>
      <c r="H6" s="26"/>
    </row>
    <row r="7" spans="1:8" ht="21" customHeight="1">
      <c r="A7" s="24"/>
      <c r="B7" s="266"/>
      <c r="C7" s="267"/>
      <c r="D7" s="267"/>
      <c r="E7" s="267"/>
      <c r="F7" s="267"/>
      <c r="G7" s="267"/>
      <c r="H7" s="27"/>
    </row>
    <row r="8" spans="1:8" s="29" customFormat="1" ht="12">
      <c r="A8" s="70"/>
      <c r="B8" s="268" t="str">
        <f>'BS'!C6</f>
        <v>(Company No : 363984-X)</v>
      </c>
      <c r="C8" s="268"/>
      <c r="D8" s="268"/>
      <c r="E8" s="268"/>
      <c r="F8" s="268"/>
      <c r="G8" s="268"/>
      <c r="H8" s="28"/>
    </row>
    <row r="9" spans="1:8" s="29" customFormat="1" ht="12.75">
      <c r="A9" s="70"/>
      <c r="B9" s="269" t="s">
        <v>0</v>
      </c>
      <c r="C9" s="270"/>
      <c r="D9" s="270"/>
      <c r="E9" s="270"/>
      <c r="F9" s="270"/>
      <c r="G9" s="270"/>
      <c r="H9" s="30"/>
    </row>
    <row r="10" spans="1:8" ht="9" customHeight="1">
      <c r="A10" s="24"/>
      <c r="B10" s="10"/>
      <c r="C10" s="10"/>
      <c r="D10" s="10"/>
      <c r="E10" s="122"/>
      <c r="F10" s="10"/>
      <c r="G10" s="10"/>
      <c r="H10" s="26"/>
    </row>
    <row r="11" spans="1:8" s="32" customFormat="1" ht="12.75">
      <c r="A11" s="9"/>
      <c r="B11" s="271" t="s">
        <v>2</v>
      </c>
      <c r="C11" s="271"/>
      <c r="D11" s="271"/>
      <c r="E11" s="271"/>
      <c r="F11" s="271"/>
      <c r="G11" s="271"/>
      <c r="H11" s="31"/>
    </row>
    <row r="12" spans="1:8" s="32" customFormat="1" ht="12.75">
      <c r="A12" s="9"/>
      <c r="B12" s="271" t="str">
        <f>'BS'!C10</f>
        <v>For The Year Ended 31 December 2010</v>
      </c>
      <c r="C12" s="271"/>
      <c r="D12" s="271"/>
      <c r="E12" s="271"/>
      <c r="F12" s="271"/>
      <c r="G12" s="271"/>
      <c r="H12" s="31"/>
    </row>
    <row r="13" spans="1:8" s="34" customFormat="1" ht="12.75" customHeight="1">
      <c r="A13" s="71"/>
      <c r="B13" s="269" t="s">
        <v>34</v>
      </c>
      <c r="C13" s="269"/>
      <c r="D13" s="269"/>
      <c r="E13" s="269"/>
      <c r="F13" s="269"/>
      <c r="G13" s="269"/>
      <c r="H13" s="33"/>
    </row>
    <row r="14" spans="1:8" s="34" customFormat="1" ht="12.75">
      <c r="A14" s="71"/>
      <c r="B14" s="6"/>
      <c r="C14" s="8"/>
      <c r="D14" s="94"/>
      <c r="E14" s="179"/>
      <c r="F14" s="94"/>
      <c r="G14" s="94"/>
      <c r="H14" s="33"/>
    </row>
    <row r="15" spans="1:8" s="36" customFormat="1" ht="21" customHeight="1">
      <c r="A15" s="72"/>
      <c r="B15" s="138"/>
      <c r="C15" s="47" t="s">
        <v>152</v>
      </c>
      <c r="D15" s="95"/>
      <c r="E15" s="95"/>
      <c r="F15" s="95"/>
      <c r="G15" s="114"/>
      <c r="H15" s="35"/>
    </row>
    <row r="16" spans="1:8" ht="10.5" customHeight="1">
      <c r="A16" s="24"/>
      <c r="B16" s="25"/>
      <c r="C16" s="25"/>
      <c r="D16" s="10"/>
      <c r="E16" s="122"/>
      <c r="F16" s="10"/>
      <c r="G16" s="10"/>
      <c r="H16" s="26"/>
    </row>
    <row r="17" spans="1:8" ht="16.5" customHeight="1">
      <c r="A17" s="24"/>
      <c r="B17" s="41"/>
      <c r="C17" s="73"/>
      <c r="D17" s="96" t="s">
        <v>20</v>
      </c>
      <c r="E17" s="180"/>
      <c r="F17" s="272" t="s">
        <v>21</v>
      </c>
      <c r="G17" s="273"/>
      <c r="H17" s="31"/>
    </row>
    <row r="18" spans="1:8" ht="12.75">
      <c r="A18" s="24"/>
      <c r="B18" s="25"/>
      <c r="C18" s="37" t="s">
        <v>29</v>
      </c>
      <c r="D18" s="97" t="s">
        <v>22</v>
      </c>
      <c r="E18" s="181" t="s">
        <v>24</v>
      </c>
      <c r="F18" s="115" t="s">
        <v>23</v>
      </c>
      <c r="G18" s="115" t="s">
        <v>24</v>
      </c>
      <c r="H18" s="31"/>
    </row>
    <row r="19" spans="1:8" ht="12.75">
      <c r="A19" s="24"/>
      <c r="B19" s="25"/>
      <c r="C19" s="37"/>
      <c r="D19" s="97" t="s">
        <v>25</v>
      </c>
      <c r="E19" s="182" t="s">
        <v>26</v>
      </c>
      <c r="F19" s="98" t="s">
        <v>25</v>
      </c>
      <c r="G19" s="98" t="s">
        <v>26</v>
      </c>
      <c r="H19" s="31"/>
    </row>
    <row r="20" spans="1:8" ht="12.75">
      <c r="A20" s="24"/>
      <c r="B20" s="25"/>
      <c r="C20" s="37"/>
      <c r="D20" s="97" t="s">
        <v>191</v>
      </c>
      <c r="E20" s="182" t="str">
        <f>D20</f>
        <v>4th Quarter</v>
      </c>
      <c r="F20" s="98" t="s">
        <v>27</v>
      </c>
      <c r="G20" s="98" t="s">
        <v>28</v>
      </c>
      <c r="H20" s="31"/>
    </row>
    <row r="21" spans="1:8" ht="12.75">
      <c r="A21" s="24"/>
      <c r="B21" s="25"/>
      <c r="C21" s="37"/>
      <c r="D21" s="88">
        <v>40543</v>
      </c>
      <c r="E21" s="183">
        <v>40178</v>
      </c>
      <c r="F21" s="99">
        <f>D21</f>
        <v>40543</v>
      </c>
      <c r="G21" s="99">
        <f>E21</f>
        <v>40178</v>
      </c>
      <c r="H21" s="31"/>
    </row>
    <row r="22" spans="1:8" ht="12.75">
      <c r="A22" s="24"/>
      <c r="B22" s="25"/>
      <c r="C22" s="16"/>
      <c r="D22" s="97" t="s">
        <v>3</v>
      </c>
      <c r="E22" s="97" t="s">
        <v>3</v>
      </c>
      <c r="F22" s="97" t="s">
        <v>3</v>
      </c>
      <c r="G22" s="98" t="s">
        <v>3</v>
      </c>
      <c r="H22" s="31"/>
    </row>
    <row r="23" spans="1:8" ht="12.75">
      <c r="A23" s="24"/>
      <c r="B23" s="25"/>
      <c r="C23" s="16"/>
      <c r="D23" s="101"/>
      <c r="E23" s="184" t="s">
        <v>177</v>
      </c>
      <c r="F23" s="100"/>
      <c r="G23" s="101" t="s">
        <v>177</v>
      </c>
      <c r="H23" s="31"/>
    </row>
    <row r="24" spans="1:8" ht="12.75">
      <c r="A24" s="24"/>
      <c r="B24" s="25"/>
      <c r="C24" s="37"/>
      <c r="D24" s="125"/>
      <c r="E24" s="125"/>
      <c r="F24" s="77"/>
      <c r="G24" s="77"/>
      <c r="H24" s="26"/>
    </row>
    <row r="25" spans="1:8" ht="12.75">
      <c r="A25" s="24"/>
      <c r="B25" s="25"/>
      <c r="C25" s="246" t="s">
        <v>174</v>
      </c>
      <c r="D25" s="125"/>
      <c r="E25" s="125"/>
      <c r="F25" s="77"/>
      <c r="G25" s="77"/>
      <c r="H25" s="26"/>
    </row>
    <row r="26" spans="1:8" ht="12.75" customHeight="1">
      <c r="A26" s="24"/>
      <c r="B26" s="67"/>
      <c r="C26" s="37" t="s">
        <v>84</v>
      </c>
      <c r="D26" s="123">
        <f>F26-28422</f>
        <v>11413</v>
      </c>
      <c r="E26" s="185">
        <v>11825</v>
      </c>
      <c r="F26" s="116">
        <v>39835</v>
      </c>
      <c r="G26" s="38">
        <v>40962</v>
      </c>
      <c r="H26" s="39"/>
    </row>
    <row r="27" spans="1:8" ht="12.75" customHeight="1">
      <c r="A27" s="24"/>
      <c r="B27" s="67"/>
      <c r="C27" s="37" t="s">
        <v>83</v>
      </c>
      <c r="D27" s="124">
        <f>F27+11219</f>
        <v>-6073</v>
      </c>
      <c r="E27" s="186">
        <v>-9778</v>
      </c>
      <c r="F27" s="118">
        <v>-17292</v>
      </c>
      <c r="G27" s="82">
        <v>-18565</v>
      </c>
      <c r="H27" s="40"/>
    </row>
    <row r="28" spans="1:8" ht="12.75" customHeight="1">
      <c r="A28" s="24"/>
      <c r="B28" s="67"/>
      <c r="C28" s="74" t="s">
        <v>58</v>
      </c>
      <c r="D28" s="126">
        <f>SUM(D26:D27)</f>
        <v>5340</v>
      </c>
      <c r="E28" s="126">
        <f>SUM(E26:E27)</f>
        <v>2047</v>
      </c>
      <c r="F28" s="117">
        <f>SUM(F26:F27)</f>
        <v>22543</v>
      </c>
      <c r="G28" s="140">
        <f>SUM(G26:G27)</f>
        <v>22397</v>
      </c>
      <c r="H28" s="39"/>
    </row>
    <row r="29" spans="1:8" ht="12.75" customHeight="1">
      <c r="A29" s="24"/>
      <c r="B29" s="67"/>
      <c r="C29" s="37" t="s">
        <v>56</v>
      </c>
      <c r="D29" s="123">
        <f>F29-1217</f>
        <v>261</v>
      </c>
      <c r="E29" s="185">
        <v>1196</v>
      </c>
      <c r="F29" s="116">
        <v>1478</v>
      </c>
      <c r="G29" s="38">
        <v>2288</v>
      </c>
      <c r="H29" s="40"/>
    </row>
    <row r="30" spans="1:8" ht="12.75" customHeight="1">
      <c r="A30" s="24"/>
      <c r="B30" s="67"/>
      <c r="C30" s="75" t="s">
        <v>59</v>
      </c>
      <c r="D30" s="124">
        <f>F30+8432</f>
        <v>-5446</v>
      </c>
      <c r="E30" s="124">
        <v>-2259</v>
      </c>
      <c r="F30" s="118">
        <v>-13878</v>
      </c>
      <c r="G30" s="118">
        <v>-11037</v>
      </c>
      <c r="H30" s="39"/>
    </row>
    <row r="31" spans="1:8" ht="12.75" customHeight="1">
      <c r="A31" s="24"/>
      <c r="B31" s="67"/>
      <c r="C31" s="74" t="s">
        <v>145</v>
      </c>
      <c r="D31" s="126">
        <f>SUM(D28:D30)</f>
        <v>155</v>
      </c>
      <c r="E31" s="126">
        <f>SUM(E28:E30)</f>
        <v>984</v>
      </c>
      <c r="F31" s="117">
        <f>SUM(F28:F30)</f>
        <v>10143</v>
      </c>
      <c r="G31" s="140">
        <f>SUM(G28:G30)</f>
        <v>13648</v>
      </c>
      <c r="H31" s="40"/>
    </row>
    <row r="32" spans="1:8" ht="12.75" customHeight="1">
      <c r="A32" s="24"/>
      <c r="B32" s="67"/>
      <c r="C32" s="37" t="s">
        <v>60</v>
      </c>
      <c r="D32" s="123">
        <f>F32-2322</f>
        <v>-2908</v>
      </c>
      <c r="E32" s="123">
        <v>-2277</v>
      </c>
      <c r="F32" s="116">
        <v>-586</v>
      </c>
      <c r="G32" s="116">
        <v>-799</v>
      </c>
      <c r="H32" s="39"/>
    </row>
    <row r="33" spans="1:8" ht="12.75" customHeight="1">
      <c r="A33" s="24"/>
      <c r="B33" s="67"/>
      <c r="C33" s="37" t="s">
        <v>205</v>
      </c>
      <c r="D33" s="123">
        <f>F33-3372</f>
        <v>-10646</v>
      </c>
      <c r="E33" s="123">
        <v>-5092</v>
      </c>
      <c r="F33" s="116">
        <v>-7274</v>
      </c>
      <c r="G33" s="116">
        <v>-12925</v>
      </c>
      <c r="H33" s="40"/>
    </row>
    <row r="34" spans="1:8" ht="12.75" customHeight="1">
      <c r="A34" s="24"/>
      <c r="B34" s="67"/>
      <c r="C34" s="37" t="s">
        <v>55</v>
      </c>
      <c r="D34" s="124">
        <f>F34+2346</f>
        <v>-799</v>
      </c>
      <c r="E34" s="124">
        <v>-737</v>
      </c>
      <c r="F34" s="118">
        <v>-3145</v>
      </c>
      <c r="G34" s="118">
        <v>-3073</v>
      </c>
      <c r="H34" s="40"/>
    </row>
    <row r="35" spans="1:8" ht="12.75" customHeight="1">
      <c r="A35" s="24"/>
      <c r="B35" s="67"/>
      <c r="C35" s="74" t="s">
        <v>204</v>
      </c>
      <c r="D35" s="126">
        <f>SUM(D31:D34)</f>
        <v>-14198</v>
      </c>
      <c r="E35" s="126">
        <f>SUM(E31:E34)</f>
        <v>-7122</v>
      </c>
      <c r="F35" s="117">
        <f>SUM(F31:F34)</f>
        <v>-862</v>
      </c>
      <c r="G35" s="117">
        <f>SUM(G31:G34)</f>
        <v>-3149</v>
      </c>
      <c r="H35" s="40"/>
    </row>
    <row r="36" spans="1:8" ht="12.75" customHeight="1">
      <c r="A36" s="24"/>
      <c r="B36" s="67"/>
      <c r="C36" s="37" t="s">
        <v>30</v>
      </c>
      <c r="D36" s="123">
        <f>F36+2581</f>
        <v>-1345</v>
      </c>
      <c r="E36" s="123">
        <v>-752</v>
      </c>
      <c r="F36" s="116">
        <v>-3926</v>
      </c>
      <c r="G36" s="116">
        <v>-1977</v>
      </c>
      <c r="H36" s="40"/>
    </row>
    <row r="37" spans="1:8" ht="12.75" customHeight="1">
      <c r="A37" s="24"/>
      <c r="B37" s="67"/>
      <c r="C37" s="81" t="s">
        <v>203</v>
      </c>
      <c r="D37" s="140">
        <f>SUM(D35:D36)</f>
        <v>-15543</v>
      </c>
      <c r="E37" s="248">
        <f>SUM(E35:E36)</f>
        <v>-7874</v>
      </c>
      <c r="F37" s="140">
        <f>SUM(F35:F36)</f>
        <v>-4788</v>
      </c>
      <c r="G37" s="140">
        <f>SUM(G35:G36)</f>
        <v>-5126</v>
      </c>
      <c r="H37" s="40"/>
    </row>
    <row r="38" spans="1:8" ht="12.75" customHeight="1">
      <c r="A38" s="24"/>
      <c r="B38" s="67"/>
      <c r="C38" s="81"/>
      <c r="D38" s="244"/>
      <c r="E38" s="117"/>
      <c r="F38" s="117"/>
      <c r="G38" s="117"/>
      <c r="H38" s="40"/>
    </row>
    <row r="39" spans="1:8" ht="12.75">
      <c r="A39" s="24"/>
      <c r="B39" s="67"/>
      <c r="C39" s="247" t="s">
        <v>197</v>
      </c>
      <c r="D39" s="244"/>
      <c r="E39" s="117"/>
      <c r="F39" s="231"/>
      <c r="G39" s="117"/>
      <c r="H39" s="40"/>
    </row>
    <row r="40" spans="1:8" ht="12.75">
      <c r="A40" s="24"/>
      <c r="B40" s="67"/>
      <c r="C40" s="16" t="s">
        <v>201</v>
      </c>
      <c r="D40" s="123">
        <f>F40-40556</f>
        <v>12539</v>
      </c>
      <c r="E40" s="116">
        <v>19417</v>
      </c>
      <c r="F40" s="204">
        <v>53095</v>
      </c>
      <c r="G40" s="116">
        <v>42083</v>
      </c>
      <c r="H40" s="40"/>
    </row>
    <row r="41" spans="1:8" s="146" customFormat="1" ht="12.75">
      <c r="A41" s="144"/>
      <c r="B41" s="301"/>
      <c r="C41" s="215" t="s">
        <v>206</v>
      </c>
      <c r="D41" s="123">
        <f>F41</f>
        <v>240342</v>
      </c>
      <c r="E41" s="116">
        <v>0</v>
      </c>
      <c r="F41" s="204">
        <v>240342</v>
      </c>
      <c r="G41" s="116">
        <v>0</v>
      </c>
      <c r="H41" s="39"/>
    </row>
    <row r="42" spans="1:8" s="146" customFormat="1" ht="6" customHeight="1">
      <c r="A42" s="144"/>
      <c r="B42" s="301"/>
      <c r="C42" s="215"/>
      <c r="D42" s="126"/>
      <c r="E42" s="117"/>
      <c r="F42" s="231"/>
      <c r="G42" s="117"/>
      <c r="H42" s="39"/>
    </row>
    <row r="43" spans="1:8" s="146" customFormat="1" ht="12.75">
      <c r="A43" s="144"/>
      <c r="B43" s="301"/>
      <c r="C43" s="302" t="s">
        <v>200</v>
      </c>
      <c r="D43" s="249">
        <f>+D37+D40+D41</f>
        <v>237338</v>
      </c>
      <c r="E43" s="249">
        <f>+E37+E40+E41</f>
        <v>11543</v>
      </c>
      <c r="F43" s="249">
        <f>+F37+F40+F41</f>
        <v>288649</v>
      </c>
      <c r="G43" s="249">
        <f>+G37+G40+G41</f>
        <v>36957</v>
      </c>
      <c r="H43" s="39"/>
    </row>
    <row r="44" spans="1:8" s="146" customFormat="1" ht="9" customHeight="1">
      <c r="A44" s="144"/>
      <c r="B44" s="301"/>
      <c r="C44" s="302"/>
      <c r="D44" s="126"/>
      <c r="E44" s="117"/>
      <c r="F44" s="245"/>
      <c r="G44" s="117"/>
      <c r="H44" s="39"/>
    </row>
    <row r="45" spans="1:8" s="146" customFormat="1" ht="12.75" customHeight="1">
      <c r="A45" s="144"/>
      <c r="B45" s="301"/>
      <c r="C45" s="302" t="s">
        <v>181</v>
      </c>
      <c r="D45" s="126"/>
      <c r="E45" s="117"/>
      <c r="F45" s="245"/>
      <c r="G45" s="117"/>
      <c r="H45" s="39"/>
    </row>
    <row r="46" spans="1:8" s="146" customFormat="1" ht="12.75" customHeight="1">
      <c r="A46" s="144"/>
      <c r="B46" s="301"/>
      <c r="C46" s="215" t="s">
        <v>150</v>
      </c>
      <c r="D46" s="123">
        <f>F46+3108</f>
        <v>-15656</v>
      </c>
      <c r="E46" s="116">
        <v>2224</v>
      </c>
      <c r="F46" s="204">
        <f>Equity!F46</f>
        <v>-18764</v>
      </c>
      <c r="G46" s="116">
        <v>2321</v>
      </c>
      <c r="H46" s="39"/>
    </row>
    <row r="47" spans="1:8" s="146" customFormat="1" ht="12.75" customHeight="1">
      <c r="A47" s="144"/>
      <c r="B47" s="301"/>
      <c r="C47" s="303" t="s">
        <v>219</v>
      </c>
      <c r="D47" s="123">
        <f>F47</f>
        <v>1217</v>
      </c>
      <c r="E47" s="116">
        <v>0</v>
      </c>
      <c r="F47" s="204">
        <v>1217</v>
      </c>
      <c r="G47" s="116">
        <v>0</v>
      </c>
      <c r="H47" s="39"/>
    </row>
    <row r="48" spans="1:8" s="146" customFormat="1" ht="12.75" customHeight="1">
      <c r="A48" s="144"/>
      <c r="B48" s="301"/>
      <c r="C48" s="215" t="s">
        <v>149</v>
      </c>
      <c r="D48" s="118">
        <f>F48-1847</f>
        <v>-2771</v>
      </c>
      <c r="E48" s="118">
        <v>0</v>
      </c>
      <c r="F48" s="118">
        <f>1469-2393</f>
        <v>-924</v>
      </c>
      <c r="G48" s="118">
        <v>0</v>
      </c>
      <c r="H48" s="39"/>
    </row>
    <row r="49" spans="1:8" ht="12.75" customHeight="1">
      <c r="A49" s="24"/>
      <c r="B49" s="67"/>
      <c r="C49" s="81" t="s">
        <v>180</v>
      </c>
      <c r="D49" s="126">
        <f>SUM(D46:D48)</f>
        <v>-17210</v>
      </c>
      <c r="E49" s="126">
        <f>SUM(E46:E48)</f>
        <v>2224</v>
      </c>
      <c r="F49" s="126">
        <f>SUM(F46:F48)</f>
        <v>-18471</v>
      </c>
      <c r="G49" s="140">
        <f>SUM(G46:G48)</f>
        <v>2321</v>
      </c>
      <c r="H49" s="40"/>
    </row>
    <row r="50" spans="1:8" ht="4.5" customHeight="1">
      <c r="A50" s="24"/>
      <c r="B50" s="67"/>
      <c r="C50" s="16"/>
      <c r="D50" s="219"/>
      <c r="E50" s="219"/>
      <c r="F50" s="219"/>
      <c r="G50" s="237"/>
      <c r="H50" s="40"/>
    </row>
    <row r="51" spans="1:8" ht="13.5" thickBot="1">
      <c r="A51" s="24"/>
      <c r="B51" s="67"/>
      <c r="C51" s="81" t="s">
        <v>199</v>
      </c>
      <c r="D51" s="218">
        <f>+D43+D49</f>
        <v>220128</v>
      </c>
      <c r="E51" s="218">
        <f>+E43+E49</f>
        <v>13767</v>
      </c>
      <c r="F51" s="218">
        <f>+F43+F49</f>
        <v>270178</v>
      </c>
      <c r="G51" s="238">
        <f>+G43+G49</f>
        <v>39278</v>
      </c>
      <c r="H51" s="40"/>
    </row>
    <row r="52" spans="1:8" ht="12.75" customHeight="1" thickTop="1">
      <c r="A52" s="24"/>
      <c r="B52" s="67"/>
      <c r="C52" s="81"/>
      <c r="D52" s="126"/>
      <c r="E52" s="126"/>
      <c r="F52" s="244"/>
      <c r="G52" s="117"/>
      <c r="H52" s="40"/>
    </row>
    <row r="53" spans="1:8" ht="9" customHeight="1">
      <c r="A53" s="24"/>
      <c r="B53" s="67"/>
      <c r="C53" s="81"/>
      <c r="D53" s="126"/>
      <c r="E53" s="117"/>
      <c r="F53" s="213"/>
      <c r="G53" s="117"/>
      <c r="H53" s="40"/>
    </row>
    <row r="54" spans="1:8" ht="12.75" customHeight="1">
      <c r="A54" s="24"/>
      <c r="B54" s="67"/>
      <c r="C54" s="81" t="s">
        <v>172</v>
      </c>
      <c r="D54" s="126"/>
      <c r="E54" s="117"/>
      <c r="F54" s="213"/>
      <c r="G54" s="117"/>
      <c r="H54" s="40"/>
    </row>
    <row r="55" spans="1:8" ht="12.75" customHeight="1">
      <c r="A55" s="24"/>
      <c r="B55" s="67"/>
      <c r="C55" s="16" t="s">
        <v>101</v>
      </c>
      <c r="D55" s="123">
        <f>D43-D56</f>
        <v>235153</v>
      </c>
      <c r="E55" s="116">
        <f>E43-E56</f>
        <v>7779</v>
      </c>
      <c r="F55" s="116">
        <f>F43-F56</f>
        <v>278942</v>
      </c>
      <c r="G55" s="116">
        <f>G43-G56</f>
        <v>29180</v>
      </c>
      <c r="H55" s="40"/>
    </row>
    <row r="56" spans="1:8" ht="12.75" customHeight="1">
      <c r="A56" s="24"/>
      <c r="B56" s="67"/>
      <c r="C56" s="16" t="s">
        <v>85</v>
      </c>
      <c r="D56" s="123">
        <f>F56-7522</f>
        <v>2185</v>
      </c>
      <c r="E56" s="116">
        <v>3764</v>
      </c>
      <c r="F56" s="116">
        <v>9707</v>
      </c>
      <c r="G56" s="116">
        <v>7777</v>
      </c>
      <c r="H56" s="40"/>
    </row>
    <row r="57" spans="1:8" ht="12.75" customHeight="1" thickBot="1">
      <c r="A57" s="24"/>
      <c r="B57" s="67"/>
      <c r="C57" s="16"/>
      <c r="D57" s="216">
        <f>SUM(D55:D56)</f>
        <v>237338</v>
      </c>
      <c r="E57" s="139">
        <f>+E55+E56</f>
        <v>11543</v>
      </c>
      <c r="F57" s="250">
        <f>SUM(F55:F56)</f>
        <v>288649</v>
      </c>
      <c r="G57" s="139">
        <f>SUM(G55:G56)</f>
        <v>36957</v>
      </c>
      <c r="H57" s="40"/>
    </row>
    <row r="58" spans="1:8" ht="12.75" customHeight="1" thickTop="1">
      <c r="A58" s="24"/>
      <c r="B58" s="67"/>
      <c r="C58" s="16"/>
      <c r="D58" s="244"/>
      <c r="E58" s="117"/>
      <c r="F58" s="245"/>
      <c r="G58" s="117"/>
      <c r="H58" s="40"/>
    </row>
    <row r="59" spans="1:8" ht="12.75" customHeight="1">
      <c r="A59" s="24"/>
      <c r="B59" s="67"/>
      <c r="C59" s="81" t="s">
        <v>173</v>
      </c>
      <c r="D59" s="244"/>
      <c r="E59" s="117"/>
      <c r="F59" s="213"/>
      <c r="G59" s="117"/>
      <c r="H59" s="40"/>
    </row>
    <row r="60" spans="1:8" ht="12.75" customHeight="1">
      <c r="A60" s="24"/>
      <c r="B60" s="67"/>
      <c r="C60" s="16" t="s">
        <v>101</v>
      </c>
      <c r="D60" s="123">
        <f>D51-D61</f>
        <v>217650</v>
      </c>
      <c r="E60" s="123">
        <f>E51-E61</f>
        <v>10003</v>
      </c>
      <c r="F60" s="123">
        <f>F51-F61</f>
        <v>260178</v>
      </c>
      <c r="G60" s="116">
        <f>G51-G61</f>
        <v>31501</v>
      </c>
      <c r="H60" s="40"/>
    </row>
    <row r="61" spans="1:8" ht="12.75" customHeight="1">
      <c r="A61" s="24"/>
      <c r="B61" s="67"/>
      <c r="C61" s="16" t="s">
        <v>85</v>
      </c>
      <c r="D61" s="123">
        <f>F61-7522</f>
        <v>2478</v>
      </c>
      <c r="E61" s="116">
        <v>3764</v>
      </c>
      <c r="F61" s="116">
        <f>9707+293</f>
        <v>10000</v>
      </c>
      <c r="G61" s="116">
        <v>7777</v>
      </c>
      <c r="H61" s="40"/>
    </row>
    <row r="62" spans="1:8" ht="12.75" customHeight="1" thickBot="1">
      <c r="A62" s="24"/>
      <c r="B62" s="67"/>
      <c r="C62" s="16"/>
      <c r="D62" s="216">
        <f>SUM(D60:D61)</f>
        <v>220128</v>
      </c>
      <c r="E62" s="216">
        <f>SUM(E60:E61)</f>
        <v>13767</v>
      </c>
      <c r="F62" s="216">
        <f>SUM(F60:F61)</f>
        <v>270178</v>
      </c>
      <c r="G62" s="139">
        <f>SUM(G60:G61)</f>
        <v>39278</v>
      </c>
      <c r="H62" s="40"/>
    </row>
    <row r="63" spans="1:8" ht="12.75" customHeight="1" thickTop="1">
      <c r="A63" s="24"/>
      <c r="B63" s="67"/>
      <c r="C63" s="16"/>
      <c r="D63" s="244"/>
      <c r="E63" s="117"/>
      <c r="F63" s="231"/>
      <c r="G63" s="117"/>
      <c r="H63" s="40"/>
    </row>
    <row r="64" spans="1:8" ht="12" customHeight="1">
      <c r="A64" s="24"/>
      <c r="B64" s="67"/>
      <c r="C64" s="37"/>
      <c r="D64" s="123"/>
      <c r="E64" s="116"/>
      <c r="F64" s="204"/>
      <c r="G64" s="107"/>
      <c r="H64" s="40"/>
    </row>
    <row r="65" spans="1:8" ht="13.5" customHeight="1">
      <c r="A65" s="24"/>
      <c r="B65" s="25"/>
      <c r="C65" s="74" t="s">
        <v>119</v>
      </c>
      <c r="D65" s="125"/>
      <c r="E65" s="78"/>
      <c r="F65" s="232"/>
      <c r="G65" s="77"/>
      <c r="H65" s="40"/>
    </row>
    <row r="66" spans="1:8" ht="7.5" customHeight="1">
      <c r="A66" s="24"/>
      <c r="B66" s="25"/>
      <c r="C66" s="37"/>
      <c r="D66" s="125"/>
      <c r="E66" s="78"/>
      <c r="F66" s="232"/>
      <c r="G66" s="77"/>
      <c r="H66" s="40"/>
    </row>
    <row r="67" spans="1:8" s="146" customFormat="1" ht="12.75" customHeight="1">
      <c r="A67" s="144"/>
      <c r="B67" s="145"/>
      <c r="C67" s="78" t="s">
        <v>113</v>
      </c>
      <c r="D67" s="147"/>
      <c r="E67" s="147"/>
      <c r="F67" s="147"/>
      <c r="G67" s="147"/>
      <c r="H67" s="39"/>
    </row>
    <row r="68" spans="1:8" s="146" customFormat="1" ht="12.75">
      <c r="A68" s="144"/>
      <c r="B68" s="145"/>
      <c r="C68" s="220" t="s">
        <v>183</v>
      </c>
      <c r="D68" s="239">
        <f>D37/181487*100</f>
        <v>-8.564249780976048</v>
      </c>
      <c r="E68" s="147">
        <f>E37/180720.605*100</f>
        <v>-4.357001792905684</v>
      </c>
      <c r="F68" s="233">
        <f>F37/181487*100</f>
        <v>-2.6382054913024073</v>
      </c>
      <c r="G68" s="147">
        <f>G37/180720.605*100</f>
        <v>-2.8364225540302943</v>
      </c>
      <c r="H68" s="39"/>
    </row>
    <row r="69" spans="1:8" s="146" customFormat="1" ht="12.75">
      <c r="A69" s="144"/>
      <c r="B69" s="145"/>
      <c r="C69" s="220" t="s">
        <v>184</v>
      </c>
      <c r="D69" s="239">
        <f>(D40+D41-D56)/181487*100</f>
        <v>138.13441183115046</v>
      </c>
      <c r="E69" s="147">
        <f>(E40-E56)/180720.605*100</f>
        <v>8.661436254045297</v>
      </c>
      <c r="F69" s="233">
        <f>(F40+F41-F56)/181487*100</f>
        <v>156.33626650944697</v>
      </c>
      <c r="G69" s="147">
        <f>(G40-G56)/180720.605*100</f>
        <v>18.98289351122967</v>
      </c>
      <c r="H69" s="39"/>
    </row>
    <row r="70" spans="1:8" s="146" customFormat="1" ht="13.5" thickBot="1">
      <c r="A70" s="144"/>
      <c r="B70" s="145"/>
      <c r="C70" s="78"/>
      <c r="D70" s="264">
        <f>SUM(D68:D69)</f>
        <v>129.57016205017442</v>
      </c>
      <c r="E70" s="264">
        <f>SUM(E68:E69)</f>
        <v>4.304434461139613</v>
      </c>
      <c r="F70" s="264">
        <f>SUM(F68:F69)</f>
        <v>153.69806101814456</v>
      </c>
      <c r="G70" s="264">
        <f>SUM(G68:G69)</f>
        <v>16.146470957199377</v>
      </c>
      <c r="H70" s="39"/>
    </row>
    <row r="71" spans="1:14" s="146" customFormat="1" ht="13.5" thickTop="1">
      <c r="A71" s="144"/>
      <c r="B71" s="145"/>
      <c r="C71" s="78" t="s">
        <v>192</v>
      </c>
      <c r="D71" s="239"/>
      <c r="E71" s="147"/>
      <c r="F71" s="233"/>
      <c r="G71" s="147"/>
      <c r="H71" s="141"/>
      <c r="I71" s="131"/>
      <c r="J71" s="131"/>
      <c r="K71" s="131"/>
      <c r="L71" s="131"/>
      <c r="M71" s="131"/>
      <c r="N71" s="131"/>
    </row>
    <row r="72" spans="1:14" s="146" customFormat="1" ht="12.75">
      <c r="A72" s="144"/>
      <c r="B72" s="145"/>
      <c r="C72" s="78" t="s">
        <v>140</v>
      </c>
      <c r="D72" s="239"/>
      <c r="E72" s="147"/>
      <c r="F72" s="233"/>
      <c r="G72" s="147"/>
      <c r="H72" s="141"/>
      <c r="I72" s="131"/>
      <c r="J72" s="131"/>
      <c r="K72" s="131"/>
      <c r="L72" s="131"/>
      <c r="M72" s="131"/>
      <c r="N72" s="131"/>
    </row>
    <row r="73" spans="1:14" s="146" customFormat="1" ht="12.75">
      <c r="A73" s="144"/>
      <c r="B73" s="145"/>
      <c r="C73" s="78"/>
      <c r="D73" s="239"/>
      <c r="E73" s="147"/>
      <c r="F73" s="233"/>
      <c r="G73" s="147"/>
      <c r="H73" s="141"/>
      <c r="I73" s="131"/>
      <c r="J73" s="131"/>
      <c r="K73" s="131"/>
      <c r="L73" s="131"/>
      <c r="M73" s="131"/>
      <c r="N73" s="131"/>
    </row>
    <row r="74" spans="1:8" s="131" customFormat="1" ht="12.75" customHeight="1">
      <c r="A74" s="142"/>
      <c r="B74" s="122"/>
      <c r="C74" s="78" t="s">
        <v>114</v>
      </c>
      <c r="D74" s="147"/>
      <c r="E74" s="147"/>
      <c r="F74" s="147"/>
      <c r="G74" s="147"/>
      <c r="H74" s="148"/>
    </row>
    <row r="75" spans="1:8" s="131" customFormat="1" ht="12.75">
      <c r="A75" s="142"/>
      <c r="B75" s="122"/>
      <c r="C75" s="220" t="s">
        <v>183</v>
      </c>
      <c r="D75" s="147">
        <f>D37/247060*100</f>
        <v>-6.291184327693678</v>
      </c>
      <c r="E75" s="147" t="s">
        <v>31</v>
      </c>
      <c r="F75" s="147">
        <f>F37/247060*100</f>
        <v>-1.937990771472517</v>
      </c>
      <c r="G75" s="147" t="s">
        <v>31</v>
      </c>
      <c r="H75" s="148"/>
    </row>
    <row r="76" spans="1:8" s="131" customFormat="1" ht="12.75">
      <c r="A76" s="142"/>
      <c r="B76" s="122"/>
      <c r="C76" s="220" t="s">
        <v>184</v>
      </c>
      <c r="D76" s="147">
        <f>(D40+D41-D56)/247060*100</f>
        <v>101.47170727758439</v>
      </c>
      <c r="E76" s="147" t="s">
        <v>31</v>
      </c>
      <c r="F76" s="147">
        <f>(F40+F41-F56)/247060*100</f>
        <v>114.84254836881729</v>
      </c>
      <c r="G76" s="147" t="s">
        <v>31</v>
      </c>
      <c r="H76" s="148"/>
    </row>
    <row r="77" spans="1:8" s="131" customFormat="1" ht="13.5" thickBot="1">
      <c r="A77" s="142"/>
      <c r="B77" s="122"/>
      <c r="C77" s="220"/>
      <c r="D77" s="263">
        <f>SUM(D75:D76)</f>
        <v>95.1805229498907</v>
      </c>
      <c r="E77" s="264" t="s">
        <v>31</v>
      </c>
      <c r="F77" s="262">
        <f>SUM(F75:F76)</f>
        <v>112.90455759734478</v>
      </c>
      <c r="G77" s="264" t="s">
        <v>31</v>
      </c>
      <c r="H77" s="148"/>
    </row>
    <row r="78" spans="1:8" s="131" customFormat="1" ht="12.75" customHeight="1" thickTop="1">
      <c r="A78" s="142"/>
      <c r="B78" s="122"/>
      <c r="C78" s="78" t="s">
        <v>141</v>
      </c>
      <c r="D78" s="240"/>
      <c r="E78" s="143"/>
      <c r="F78" s="234"/>
      <c r="G78" s="143"/>
      <c r="H78" s="148"/>
    </row>
    <row r="79" spans="1:8" s="131" customFormat="1" ht="12.75" customHeight="1">
      <c r="A79" s="142"/>
      <c r="B79" s="122"/>
      <c r="C79" s="78" t="s">
        <v>140</v>
      </c>
      <c r="D79" s="240"/>
      <c r="E79" s="143"/>
      <c r="F79" s="234"/>
      <c r="G79" s="143"/>
      <c r="H79" s="148"/>
    </row>
    <row r="80" spans="1:14" s="146" customFormat="1" ht="12.75">
      <c r="A80" s="144"/>
      <c r="B80" s="145"/>
      <c r="C80" s="130" t="s">
        <v>29</v>
      </c>
      <c r="D80" s="241"/>
      <c r="E80" s="150"/>
      <c r="F80" s="235"/>
      <c r="G80" s="150"/>
      <c r="H80" s="149"/>
      <c r="I80" s="131"/>
      <c r="J80" s="131"/>
      <c r="K80" s="131"/>
      <c r="L80" s="131"/>
      <c r="M80" s="131"/>
      <c r="N80" s="131"/>
    </row>
    <row r="81" spans="1:14" ht="12.75">
      <c r="A81" s="24"/>
      <c r="B81" s="25"/>
      <c r="C81" s="10"/>
      <c r="D81" s="233"/>
      <c r="E81" s="187"/>
      <c r="F81" s="85"/>
      <c r="G81" s="85"/>
      <c r="H81" s="89"/>
      <c r="I81" s="1"/>
      <c r="J81" s="1"/>
      <c r="K81" s="1"/>
      <c r="L81" s="1"/>
      <c r="M81" s="1"/>
      <c r="N81" s="1"/>
    </row>
    <row r="82" spans="1:14" ht="9.75" customHeight="1" thickBot="1">
      <c r="A82" s="42"/>
      <c r="B82" s="43"/>
      <c r="C82" s="18" t="s">
        <v>29</v>
      </c>
      <c r="D82" s="90"/>
      <c r="E82" s="90"/>
      <c r="F82" s="236"/>
      <c r="G82" s="119"/>
      <c r="H82" s="91"/>
      <c r="I82" s="1"/>
      <c r="J82" s="1"/>
      <c r="K82" s="1"/>
      <c r="L82" s="1"/>
      <c r="M82" s="1"/>
      <c r="N82" s="1"/>
    </row>
    <row r="83" spans="2:14" ht="12.75" hidden="1">
      <c r="B83" s="68"/>
      <c r="C83" s="92"/>
      <c r="D83" s="92"/>
      <c r="E83" s="110"/>
      <c r="F83" s="15"/>
      <c r="G83" s="10"/>
      <c r="H83" s="10"/>
      <c r="I83" s="1"/>
      <c r="J83" s="1"/>
      <c r="K83" s="1"/>
      <c r="L83" s="1"/>
      <c r="M83" s="1"/>
      <c r="N83" s="1"/>
    </row>
    <row r="84" spans="2:14" ht="37.5" customHeight="1" hidden="1">
      <c r="B84" s="69" t="s">
        <v>31</v>
      </c>
      <c r="C84" s="274" t="s">
        <v>32</v>
      </c>
      <c r="D84" s="274"/>
      <c r="E84" s="274"/>
      <c r="F84" s="274"/>
      <c r="G84" s="274"/>
      <c r="H84" s="15"/>
      <c r="I84" s="1"/>
      <c r="J84" s="1"/>
      <c r="K84" s="1"/>
      <c r="L84" s="1"/>
      <c r="M84" s="1"/>
      <c r="N84" s="1"/>
    </row>
    <row r="85" spans="2:14" ht="12.75">
      <c r="B85" s="25"/>
      <c r="C85" s="10"/>
      <c r="D85" s="10"/>
      <c r="E85" s="122"/>
      <c r="F85" s="10"/>
      <c r="G85" s="10"/>
      <c r="H85" s="15"/>
      <c r="I85" s="1"/>
      <c r="J85" s="1"/>
      <c r="K85" s="1"/>
      <c r="L85" s="1"/>
      <c r="M85" s="1"/>
      <c r="N85" s="1"/>
    </row>
    <row r="86" spans="3:14" ht="12.75">
      <c r="C86" s="1"/>
      <c r="H86" s="1"/>
      <c r="I86" s="1"/>
      <c r="J86" s="1"/>
      <c r="K86" s="1"/>
      <c r="L86" s="1"/>
      <c r="M86" s="1"/>
      <c r="N86" s="1"/>
    </row>
    <row r="87" spans="3:7" ht="26.25" customHeight="1">
      <c r="C87" s="265" t="s">
        <v>142</v>
      </c>
      <c r="D87" s="265"/>
      <c r="E87" s="265"/>
      <c r="F87" s="265"/>
      <c r="G87" s="265"/>
    </row>
    <row r="88" ht="14.25">
      <c r="C88" s="86"/>
    </row>
  </sheetData>
  <sheetProtection/>
  <mergeCells count="9">
    <mergeCell ref="C87:G87"/>
    <mergeCell ref="B7:G7"/>
    <mergeCell ref="B8:G8"/>
    <mergeCell ref="B9:G9"/>
    <mergeCell ref="B11:G11"/>
    <mergeCell ref="B12:G12"/>
    <mergeCell ref="B13:G13"/>
    <mergeCell ref="F17:G17"/>
    <mergeCell ref="C84:G84"/>
  </mergeCells>
  <printOptions horizontalCentered="1"/>
  <pageMargins left="0.24" right="0.33" top="0.59" bottom="0.56" header="0.37" footer="0.5"/>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B1:L89"/>
  <sheetViews>
    <sheetView view="pageBreakPreview" zoomScale="75" zoomScaleNormal="90" zoomScaleSheetLayoutView="75" zoomScalePageLayoutView="0" workbookViewId="0" topLeftCell="A52">
      <selection activeCell="D72" sqref="D72"/>
    </sheetView>
  </sheetViews>
  <sheetFormatPr defaultColWidth="9.140625" defaultRowHeight="14.25"/>
  <cols>
    <col min="1" max="1" width="1.8515625" style="1" customWidth="1"/>
    <col min="2" max="2" width="2.8515625" style="1" customWidth="1"/>
    <col min="3" max="3" width="85.57421875" style="1" customWidth="1"/>
    <col min="4" max="4" width="22.421875" style="1" customWidth="1"/>
    <col min="5" max="5" width="26.8515625" style="1" customWidth="1"/>
    <col min="6" max="6" width="27.00390625" style="1" customWidth="1"/>
    <col min="7" max="7" width="2.00390625" style="1" customWidth="1"/>
    <col min="8" max="8" width="2.57421875" style="1" customWidth="1"/>
    <col min="9" max="9" width="10.421875" style="1" customWidth="1"/>
    <col min="10" max="10" width="12.8515625" style="1" customWidth="1"/>
    <col min="11" max="11" width="10.140625" style="1" customWidth="1"/>
    <col min="12" max="12" width="10.8515625" style="1" customWidth="1"/>
    <col min="13" max="16384" width="9.57421875" style="1" customWidth="1"/>
  </cols>
  <sheetData>
    <row r="1" spans="2:8" ht="14.25">
      <c r="B1" s="44"/>
      <c r="C1" s="2"/>
      <c r="D1" s="251"/>
      <c r="E1" s="251"/>
      <c r="F1" s="120"/>
      <c r="G1" s="120"/>
      <c r="H1" s="3"/>
    </row>
    <row r="2" spans="2:8" ht="14.25">
      <c r="B2" s="12"/>
      <c r="C2"/>
      <c r="D2" s="102"/>
      <c r="E2" s="102"/>
      <c r="F2" s="121"/>
      <c r="G2" s="121"/>
      <c r="H2" s="5"/>
    </row>
    <row r="3" spans="2:8" ht="14.25">
      <c r="B3" s="12"/>
      <c r="C3" s="4"/>
      <c r="D3" s="102"/>
      <c r="E3" s="102"/>
      <c r="F3" s="102"/>
      <c r="G3" s="102"/>
      <c r="H3" s="5"/>
    </row>
    <row r="4" spans="2:8" ht="14.25">
      <c r="B4" s="12"/>
      <c r="C4" s="4"/>
      <c r="D4" s="102"/>
      <c r="E4" s="102"/>
      <c r="F4" s="102"/>
      <c r="G4" s="102"/>
      <c r="H4" s="5"/>
    </row>
    <row r="5" spans="2:8" ht="14.25">
      <c r="B5" s="12"/>
      <c r="C5" s="4"/>
      <c r="D5" s="102"/>
      <c r="E5" s="102"/>
      <c r="F5" s="102"/>
      <c r="G5" s="102"/>
      <c r="H5" s="5"/>
    </row>
    <row r="6" spans="2:8" ht="12.75">
      <c r="B6" s="12"/>
      <c r="C6" s="268" t="s">
        <v>170</v>
      </c>
      <c r="D6" s="268"/>
      <c r="E6" s="268"/>
      <c r="F6" s="268"/>
      <c r="G6" s="80"/>
      <c r="H6" s="5"/>
    </row>
    <row r="7" spans="2:8" ht="12.75">
      <c r="B7" s="12"/>
      <c r="C7" s="269" t="s">
        <v>0</v>
      </c>
      <c r="D7" s="269"/>
      <c r="E7" s="269"/>
      <c r="F7" s="269"/>
      <c r="G7" s="6"/>
      <c r="H7" s="5"/>
    </row>
    <row r="8" spans="2:8" ht="9" customHeight="1">
      <c r="B8" s="12"/>
      <c r="C8" s="271" t="s">
        <v>1</v>
      </c>
      <c r="D8" s="271"/>
      <c r="E8" s="271"/>
      <c r="F8" s="271"/>
      <c r="G8" s="7"/>
      <c r="H8" s="5"/>
    </row>
    <row r="9" spans="2:8" ht="12.75">
      <c r="B9" s="12"/>
      <c r="C9" s="271" t="s">
        <v>2</v>
      </c>
      <c r="D9" s="271"/>
      <c r="E9" s="271"/>
      <c r="F9" s="271"/>
      <c r="G9" s="7"/>
      <c r="H9" s="5"/>
    </row>
    <row r="10" spans="2:8" ht="12.75">
      <c r="B10" s="12"/>
      <c r="C10" s="271" t="s">
        <v>186</v>
      </c>
      <c r="D10" s="271"/>
      <c r="E10" s="271"/>
      <c r="F10" s="271"/>
      <c r="G10" s="7"/>
      <c r="H10" s="5"/>
    </row>
    <row r="11" spans="2:8" ht="12.75">
      <c r="B11" s="12"/>
      <c r="C11" s="269" t="s">
        <v>34</v>
      </c>
      <c r="D11" s="269"/>
      <c r="E11" s="269"/>
      <c r="F11" s="269"/>
      <c r="G11" s="6"/>
      <c r="H11" s="5"/>
    </row>
    <row r="12" spans="2:8" ht="12.75">
      <c r="B12" s="12"/>
      <c r="C12" s="6"/>
      <c r="D12" s="103"/>
      <c r="E12" s="103"/>
      <c r="F12" s="103"/>
      <c r="G12" s="103"/>
      <c r="H12" s="5"/>
    </row>
    <row r="13" spans="2:8" ht="22.5" customHeight="1">
      <c r="B13" s="12"/>
      <c r="C13" s="277" t="s">
        <v>148</v>
      </c>
      <c r="D13" s="278"/>
      <c r="E13" s="278"/>
      <c r="F13" s="278"/>
      <c r="G13" s="133"/>
      <c r="H13" s="5"/>
    </row>
    <row r="14" spans="2:8" ht="12.75">
      <c r="B14" s="12"/>
      <c r="C14" s="279"/>
      <c r="D14" s="267"/>
      <c r="E14" s="267"/>
      <c r="F14" s="267"/>
      <c r="G14" s="8"/>
      <c r="H14" s="5"/>
    </row>
    <row r="15" spans="2:8" ht="12.75">
      <c r="B15" s="12"/>
      <c r="C15" s="275"/>
      <c r="D15" s="276"/>
      <c r="E15" s="276"/>
      <c r="F15" s="276"/>
      <c r="G15" s="132"/>
      <c r="H15" s="5"/>
    </row>
    <row r="16" spans="2:8" ht="12.75">
      <c r="B16" s="12"/>
      <c r="C16" s="76"/>
      <c r="D16" s="115" t="s">
        <v>217</v>
      </c>
      <c r="E16" s="135" t="s">
        <v>214</v>
      </c>
      <c r="F16" s="115" t="s">
        <v>214</v>
      </c>
      <c r="G16" s="104"/>
      <c r="H16" s="5"/>
    </row>
    <row r="17" spans="2:8" ht="12.75">
      <c r="B17" s="12"/>
      <c r="C17" s="74"/>
      <c r="D17" s="99">
        <v>40543</v>
      </c>
      <c r="E17" s="134">
        <v>40179</v>
      </c>
      <c r="F17" s="99">
        <v>40178</v>
      </c>
      <c r="G17" s="105"/>
      <c r="H17" s="5"/>
    </row>
    <row r="18" spans="2:8" ht="12.75">
      <c r="B18" s="12"/>
      <c r="C18" s="74"/>
      <c r="D18" s="98" t="s">
        <v>218</v>
      </c>
      <c r="E18" s="87" t="s">
        <v>177</v>
      </c>
      <c r="F18" s="98" t="s">
        <v>215</v>
      </c>
      <c r="G18" s="105"/>
      <c r="H18" s="5"/>
    </row>
    <row r="19" spans="2:8" ht="12.75">
      <c r="B19" s="12"/>
      <c r="C19" s="74"/>
      <c r="D19" s="99"/>
      <c r="E19" s="134"/>
      <c r="F19" s="99" t="s">
        <v>216</v>
      </c>
      <c r="G19" s="106"/>
      <c r="H19" s="5"/>
    </row>
    <row r="20" spans="2:8" ht="12.75">
      <c r="B20" s="12"/>
      <c r="C20" s="74"/>
      <c r="D20" s="101" t="s">
        <v>3</v>
      </c>
      <c r="E20" s="101" t="s">
        <v>3</v>
      </c>
      <c r="F20" s="101" t="s">
        <v>3</v>
      </c>
      <c r="G20" s="105"/>
      <c r="H20" s="5"/>
    </row>
    <row r="21" spans="2:8" ht="12.75">
      <c r="B21" s="12"/>
      <c r="C21" s="81"/>
      <c r="D21" s="252"/>
      <c r="E21" s="136"/>
      <c r="F21" s="136"/>
      <c r="G21" s="137"/>
      <c r="H21" s="5"/>
    </row>
    <row r="22" spans="2:8" s="131" customFormat="1" ht="12.75">
      <c r="B22" s="142"/>
      <c r="C22" s="302" t="s">
        <v>4</v>
      </c>
      <c r="D22" s="125"/>
      <c r="E22" s="125"/>
      <c r="F22" s="78"/>
      <c r="G22" s="232"/>
      <c r="H22" s="148"/>
    </row>
    <row r="23" spans="2:12" s="131" customFormat="1" ht="12.75">
      <c r="B23" s="142"/>
      <c r="C23" s="125" t="s">
        <v>5</v>
      </c>
      <c r="D23" s="123">
        <v>2319</v>
      </c>
      <c r="E23" s="123">
        <f>F23</f>
        <v>21054</v>
      </c>
      <c r="F23" s="116">
        <v>21054</v>
      </c>
      <c r="G23" s="204"/>
      <c r="H23" s="148"/>
      <c r="I23" s="304"/>
      <c r="J23" s="305"/>
      <c r="K23" s="305"/>
      <c r="L23" s="304"/>
    </row>
    <row r="24" spans="2:9" s="131" customFormat="1" ht="12.75">
      <c r="B24" s="142"/>
      <c r="C24" s="78" t="s">
        <v>6</v>
      </c>
      <c r="D24" s="204">
        <v>0</v>
      </c>
      <c r="E24" s="204">
        <v>22024</v>
      </c>
      <c r="F24" s="204">
        <v>22024</v>
      </c>
      <c r="G24" s="204"/>
      <c r="H24" s="148"/>
      <c r="I24" s="304"/>
    </row>
    <row r="25" spans="2:9" s="131" customFormat="1" ht="12.75" hidden="1">
      <c r="B25" s="142"/>
      <c r="C25" s="78" t="s">
        <v>7</v>
      </c>
      <c r="D25" s="204"/>
      <c r="E25" s="204"/>
      <c r="F25" s="201"/>
      <c r="G25" s="204"/>
      <c r="H25" s="148"/>
      <c r="I25" s="304"/>
    </row>
    <row r="26" spans="2:9" s="131" customFormat="1" ht="12.75">
      <c r="B26" s="142"/>
      <c r="C26" s="78" t="s">
        <v>110</v>
      </c>
      <c r="D26" s="204">
        <v>0</v>
      </c>
      <c r="E26" s="204">
        <v>148</v>
      </c>
      <c r="F26" s="204">
        <v>148</v>
      </c>
      <c r="G26" s="204"/>
      <c r="H26" s="148"/>
      <c r="I26" s="304"/>
    </row>
    <row r="27" spans="2:9" s="131" customFormat="1" ht="12.75">
      <c r="B27" s="142"/>
      <c r="C27" s="78" t="s">
        <v>107</v>
      </c>
      <c r="D27" s="116">
        <v>30846</v>
      </c>
      <c r="E27" s="116">
        <v>50915</v>
      </c>
      <c r="F27" s="116">
        <v>50915</v>
      </c>
      <c r="G27" s="204"/>
      <c r="H27" s="148"/>
      <c r="I27" s="304"/>
    </row>
    <row r="28" spans="2:9" s="131" customFormat="1" ht="12.75">
      <c r="B28" s="142"/>
      <c r="C28" s="78" t="s">
        <v>108</v>
      </c>
      <c r="D28" s="204">
        <v>25417</v>
      </c>
      <c r="E28" s="204">
        <v>13828</v>
      </c>
      <c r="F28" s="204">
        <v>13828</v>
      </c>
      <c r="G28" s="204"/>
      <c r="H28" s="148"/>
      <c r="I28" s="304"/>
    </row>
    <row r="29" spans="2:9" s="131" customFormat="1" ht="12.75">
      <c r="B29" s="142"/>
      <c r="C29" s="78" t="s">
        <v>179</v>
      </c>
      <c r="D29" s="204">
        <v>0</v>
      </c>
      <c r="E29" s="204">
        <v>0</v>
      </c>
      <c r="F29" s="204">
        <v>326597</v>
      </c>
      <c r="G29" s="204"/>
      <c r="H29" s="148"/>
      <c r="I29" s="304"/>
    </row>
    <row r="30" spans="2:9" s="131" customFormat="1" ht="12.75">
      <c r="B30" s="142"/>
      <c r="C30" s="220" t="s">
        <v>158</v>
      </c>
      <c r="D30" s="204">
        <v>0</v>
      </c>
      <c r="E30" s="204">
        <f>128204+10000+430</f>
        <v>138634</v>
      </c>
      <c r="F30" s="204">
        <v>0</v>
      </c>
      <c r="G30" s="204"/>
      <c r="H30" s="148"/>
      <c r="I30" s="304"/>
    </row>
    <row r="31" spans="2:9" s="131" customFormat="1" ht="12.75">
      <c r="B31" s="142"/>
      <c r="C31" s="220" t="s">
        <v>159</v>
      </c>
      <c r="D31" s="204">
        <v>0</v>
      </c>
      <c r="E31" s="204">
        <v>35320</v>
      </c>
      <c r="F31" s="204">
        <v>0</v>
      </c>
      <c r="G31" s="204"/>
      <c r="H31" s="148"/>
      <c r="I31" s="304"/>
    </row>
    <row r="32" spans="2:9" s="131" customFormat="1" ht="12.75">
      <c r="B32" s="142"/>
      <c r="C32" s="220" t="s">
        <v>160</v>
      </c>
      <c r="D32" s="204">
        <v>0</v>
      </c>
      <c r="E32" s="204">
        <v>169953</v>
      </c>
      <c r="F32" s="204">
        <v>0</v>
      </c>
      <c r="G32" s="204"/>
      <c r="H32" s="148"/>
      <c r="I32" s="304"/>
    </row>
    <row r="33" spans="2:9" s="131" customFormat="1" ht="12.75" hidden="1">
      <c r="B33" s="142"/>
      <c r="C33" s="78" t="s">
        <v>161</v>
      </c>
      <c r="D33" s="204">
        <v>0</v>
      </c>
      <c r="E33" s="204"/>
      <c r="F33" s="204">
        <v>0</v>
      </c>
      <c r="G33" s="204"/>
      <c r="H33" s="148"/>
      <c r="I33" s="304"/>
    </row>
    <row r="34" spans="2:9" s="131" customFormat="1" ht="12.75">
      <c r="B34" s="142"/>
      <c r="C34" s="78" t="s">
        <v>62</v>
      </c>
      <c r="D34" s="204">
        <v>1630</v>
      </c>
      <c r="E34" s="204">
        <v>2229</v>
      </c>
      <c r="F34" s="204">
        <v>2229</v>
      </c>
      <c r="G34" s="204"/>
      <c r="H34" s="148"/>
      <c r="I34" s="304"/>
    </row>
    <row r="35" spans="2:9" s="131" customFormat="1" ht="12.75" hidden="1">
      <c r="B35" s="142"/>
      <c r="C35" s="78" t="s">
        <v>106</v>
      </c>
      <c r="D35" s="204"/>
      <c r="E35" s="204"/>
      <c r="F35" s="201">
        <v>0</v>
      </c>
      <c r="G35" s="204"/>
      <c r="H35" s="148"/>
      <c r="I35" s="304"/>
    </row>
    <row r="36" spans="2:9" s="131" customFormat="1" ht="12.75">
      <c r="B36" s="142"/>
      <c r="C36" s="78" t="s">
        <v>162</v>
      </c>
      <c r="D36" s="204">
        <v>0</v>
      </c>
      <c r="E36" s="204">
        <v>227579</v>
      </c>
      <c r="F36" s="204">
        <v>227579</v>
      </c>
      <c r="G36" s="204"/>
      <c r="H36" s="148"/>
      <c r="I36" s="304"/>
    </row>
    <row r="37" spans="2:9" s="131" customFormat="1" ht="12.75">
      <c r="B37" s="142"/>
      <c r="C37" s="78" t="s">
        <v>163</v>
      </c>
      <c r="D37" s="204">
        <v>0</v>
      </c>
      <c r="E37" s="204">
        <v>65917</v>
      </c>
      <c r="F37" s="204">
        <f>66122+6766-6971</f>
        <v>65917</v>
      </c>
      <c r="G37" s="204"/>
      <c r="H37" s="148"/>
      <c r="I37" s="304"/>
    </row>
    <row r="38" spans="2:9" s="131" customFormat="1" ht="12.75">
      <c r="B38" s="142"/>
      <c r="C38" s="78" t="s">
        <v>8</v>
      </c>
      <c r="D38" s="204">
        <v>116273</v>
      </c>
      <c r="E38" s="204">
        <v>103939</v>
      </c>
      <c r="F38" s="204">
        <f>169854-69571-6766+6971+3451</f>
        <v>103939</v>
      </c>
      <c r="G38" s="204"/>
      <c r="H38" s="148"/>
      <c r="I38" s="304"/>
    </row>
    <row r="39" spans="2:9" s="131" customFormat="1" ht="12.75">
      <c r="B39" s="142"/>
      <c r="C39" s="78" t="s">
        <v>79</v>
      </c>
      <c r="D39" s="204">
        <v>600</v>
      </c>
      <c r="E39" s="204">
        <v>744</v>
      </c>
      <c r="F39" s="204">
        <v>744</v>
      </c>
      <c r="G39" s="204"/>
      <c r="H39" s="148"/>
      <c r="I39" s="304"/>
    </row>
    <row r="40" spans="2:9" s="131" customFormat="1" ht="12.75">
      <c r="B40" s="142"/>
      <c r="C40" s="78" t="s">
        <v>166</v>
      </c>
      <c r="D40" s="204">
        <f>25429+83750</f>
        <v>109179</v>
      </c>
      <c r="E40" s="204">
        <f>15630+3202+2589</f>
        <v>21421</v>
      </c>
      <c r="F40" s="204">
        <v>0</v>
      </c>
      <c r="G40" s="204"/>
      <c r="H40" s="148"/>
      <c r="I40" s="304"/>
    </row>
    <row r="41" spans="2:9" s="131" customFormat="1" ht="12.75">
      <c r="B41" s="142"/>
      <c r="C41" s="78" t="s">
        <v>167</v>
      </c>
      <c r="D41" s="204">
        <v>0</v>
      </c>
      <c r="E41" s="204">
        <v>0</v>
      </c>
      <c r="F41" s="204">
        <v>15630</v>
      </c>
      <c r="G41" s="204"/>
      <c r="H41" s="148"/>
      <c r="I41" s="304"/>
    </row>
    <row r="42" spans="2:9" s="131" customFormat="1" ht="12.75">
      <c r="B42" s="142"/>
      <c r="C42" s="78" t="s">
        <v>9</v>
      </c>
      <c r="D42" s="204">
        <v>496855</v>
      </c>
      <c r="E42" s="204">
        <v>388571</v>
      </c>
      <c r="F42" s="204">
        <v>388571</v>
      </c>
      <c r="G42" s="204"/>
      <c r="H42" s="148"/>
      <c r="I42" s="304"/>
    </row>
    <row r="43" spans="2:9" s="131" customFormat="1" ht="12.75">
      <c r="B43" s="142"/>
      <c r="C43" s="78" t="s">
        <v>10</v>
      </c>
      <c r="D43" s="204">
        <v>58573</v>
      </c>
      <c r="E43" s="204">
        <v>45870</v>
      </c>
      <c r="F43" s="204">
        <v>45870</v>
      </c>
      <c r="G43" s="204"/>
      <c r="H43" s="148"/>
      <c r="I43" s="304"/>
    </row>
    <row r="44" spans="2:9" s="131" customFormat="1" ht="12.75" hidden="1">
      <c r="B44" s="142"/>
      <c r="C44" s="78" t="s">
        <v>178</v>
      </c>
      <c r="D44" s="204">
        <v>0</v>
      </c>
      <c r="E44" s="204"/>
      <c r="F44" s="204">
        <v>0</v>
      </c>
      <c r="G44" s="204"/>
      <c r="H44" s="148"/>
      <c r="I44" s="304"/>
    </row>
    <row r="45" spans="2:9" s="131" customFormat="1" ht="13.5" thickBot="1">
      <c r="B45" s="142"/>
      <c r="C45" s="79" t="s">
        <v>90</v>
      </c>
      <c r="D45" s="221">
        <f>SUM(D23:D44)</f>
        <v>841692</v>
      </c>
      <c r="E45" s="221">
        <f>SUM(E23:E44)</f>
        <v>1308146</v>
      </c>
      <c r="F45" s="221">
        <f>SUM(F23:F44)</f>
        <v>1285045</v>
      </c>
      <c r="G45" s="204"/>
      <c r="H45" s="148"/>
      <c r="I45" s="304"/>
    </row>
    <row r="46" spans="2:8" s="131" customFormat="1" ht="13.5" thickTop="1">
      <c r="B46" s="142"/>
      <c r="C46" s="125"/>
      <c r="D46" s="122"/>
      <c r="E46" s="122"/>
      <c r="F46" s="202"/>
      <c r="G46" s="232"/>
      <c r="H46" s="148"/>
    </row>
    <row r="47" spans="2:8" s="131" customFormat="1" ht="12.75">
      <c r="B47" s="142"/>
      <c r="C47" s="214"/>
      <c r="D47" s="253"/>
      <c r="E47" s="253"/>
      <c r="F47" s="306"/>
      <c r="G47" s="204"/>
      <c r="H47" s="148"/>
    </row>
    <row r="48" spans="2:8" s="131" customFormat="1" ht="12.75" hidden="1">
      <c r="B48" s="142"/>
      <c r="C48" s="307" t="s">
        <v>89</v>
      </c>
      <c r="D48" s="125"/>
      <c r="E48" s="125"/>
      <c r="F48" s="308"/>
      <c r="G48" s="204"/>
      <c r="H48" s="148"/>
    </row>
    <row r="49" spans="2:9" s="131" customFormat="1" ht="12.75" hidden="1">
      <c r="B49" s="142"/>
      <c r="C49" s="78" t="s">
        <v>81</v>
      </c>
      <c r="D49" s="110">
        <v>0</v>
      </c>
      <c r="E49" s="110"/>
      <c r="F49" s="200">
        <v>0</v>
      </c>
      <c r="G49" s="204"/>
      <c r="H49" s="148"/>
      <c r="I49" s="304"/>
    </row>
    <row r="50" spans="2:9" s="131" customFormat="1" ht="12.75">
      <c r="B50" s="142"/>
      <c r="C50" s="214" t="s">
        <v>11</v>
      </c>
      <c r="D50" s="116"/>
      <c r="E50" s="204"/>
      <c r="F50" s="201"/>
      <c r="G50" s="204"/>
      <c r="H50" s="148"/>
      <c r="I50" s="304"/>
    </row>
    <row r="51" spans="2:9" s="131" customFormat="1" ht="12.75" hidden="1">
      <c r="B51" s="142"/>
      <c r="C51" s="78" t="s">
        <v>80</v>
      </c>
      <c r="D51" s="204">
        <v>0</v>
      </c>
      <c r="E51" s="204"/>
      <c r="F51" s="204">
        <f>221351-207404-13848-99</f>
        <v>0</v>
      </c>
      <c r="G51" s="204"/>
      <c r="H51" s="148"/>
      <c r="I51" s="304"/>
    </row>
    <row r="52" spans="2:9" s="131" customFormat="1" ht="12.75">
      <c r="B52" s="142"/>
      <c r="C52" s="78" t="s">
        <v>164</v>
      </c>
      <c r="D52" s="204">
        <v>0</v>
      </c>
      <c r="E52" s="204">
        <v>570558</v>
      </c>
      <c r="F52" s="204">
        <f>556601+10-6679+13848+6679+99</f>
        <v>570558</v>
      </c>
      <c r="G52" s="204"/>
      <c r="H52" s="148"/>
      <c r="I52" s="304"/>
    </row>
    <row r="53" spans="2:9" s="131" customFormat="1" ht="12.75">
      <c r="B53" s="142"/>
      <c r="C53" s="78" t="s">
        <v>165</v>
      </c>
      <c r="D53" s="204">
        <v>14505</v>
      </c>
      <c r="E53" s="204">
        <v>80055</v>
      </c>
      <c r="F53" s="204">
        <f>80055</f>
        <v>80055</v>
      </c>
      <c r="G53" s="204"/>
      <c r="H53" s="148"/>
      <c r="I53" s="304"/>
    </row>
    <row r="54" spans="2:9" s="131" customFormat="1" ht="12.75">
      <c r="B54" s="142"/>
      <c r="C54" s="78" t="s">
        <v>12</v>
      </c>
      <c r="D54" s="204">
        <f>56498-D53</f>
        <v>41993</v>
      </c>
      <c r="E54" s="204">
        <v>52365</v>
      </c>
      <c r="F54" s="204">
        <f>125749-128829-10+6679+7541+37485+3750</f>
        <v>52365</v>
      </c>
      <c r="G54" s="204"/>
      <c r="H54" s="148"/>
      <c r="I54" s="304"/>
    </row>
    <row r="55" spans="2:12" s="131" customFormat="1" ht="12.75" customHeight="1">
      <c r="B55" s="142"/>
      <c r="C55" s="78" t="s">
        <v>126</v>
      </c>
      <c r="D55" s="204">
        <v>75800</v>
      </c>
      <c r="E55" s="204">
        <v>90600</v>
      </c>
      <c r="F55" s="204">
        <v>90600</v>
      </c>
      <c r="G55" s="204"/>
      <c r="H55" s="148"/>
      <c r="I55" s="304"/>
      <c r="L55" s="309"/>
    </row>
    <row r="56" spans="2:9" s="131" customFormat="1" ht="12.75" hidden="1">
      <c r="B56" s="142"/>
      <c r="C56" s="78" t="s">
        <v>13</v>
      </c>
      <c r="D56" s="204">
        <v>0</v>
      </c>
      <c r="E56" s="204"/>
      <c r="F56" s="204">
        <v>0</v>
      </c>
      <c r="G56" s="204"/>
      <c r="H56" s="148"/>
      <c r="I56" s="304"/>
    </row>
    <row r="57" spans="2:9" s="131" customFormat="1" ht="12.75" hidden="1">
      <c r="B57" s="142"/>
      <c r="C57" s="78" t="s">
        <v>81</v>
      </c>
      <c r="D57" s="204">
        <v>0</v>
      </c>
      <c r="E57" s="204"/>
      <c r="F57" s="204">
        <v>0</v>
      </c>
      <c r="G57" s="204"/>
      <c r="H57" s="148"/>
      <c r="I57" s="304"/>
    </row>
    <row r="58" spans="2:9" s="131" customFormat="1" ht="12.75" customHeight="1">
      <c r="B58" s="142"/>
      <c r="C58" s="78" t="s">
        <v>57</v>
      </c>
      <c r="D58" s="204">
        <v>93</v>
      </c>
      <c r="E58" s="204">
        <v>1635</v>
      </c>
      <c r="F58" s="204">
        <v>1635</v>
      </c>
      <c r="G58" s="204"/>
      <c r="H58" s="148"/>
      <c r="I58" s="304"/>
    </row>
    <row r="59" spans="2:9" s="131" customFormat="1" ht="12.75" hidden="1">
      <c r="B59" s="142"/>
      <c r="C59" s="78" t="s">
        <v>14</v>
      </c>
      <c r="D59" s="204"/>
      <c r="E59" s="204"/>
      <c r="F59" s="204">
        <v>0</v>
      </c>
      <c r="G59" s="204"/>
      <c r="H59" s="148"/>
      <c r="I59" s="304"/>
    </row>
    <row r="60" spans="2:9" s="131" customFormat="1" ht="12.75" hidden="1">
      <c r="B60" s="142"/>
      <c r="C60" s="78" t="s">
        <v>54</v>
      </c>
      <c r="D60" s="204">
        <v>0</v>
      </c>
      <c r="E60" s="204"/>
      <c r="F60" s="204">
        <f>128297-121618-6679</f>
        <v>0</v>
      </c>
      <c r="G60" s="204"/>
      <c r="H60" s="148"/>
      <c r="I60" s="304"/>
    </row>
    <row r="61" spans="2:9" s="131" customFormat="1" ht="12.75" hidden="1">
      <c r="B61" s="142"/>
      <c r="C61" s="78" t="s">
        <v>118</v>
      </c>
      <c r="D61" s="204">
        <v>0</v>
      </c>
      <c r="E61" s="204"/>
      <c r="F61" s="204">
        <v>0</v>
      </c>
      <c r="G61" s="204"/>
      <c r="H61" s="148"/>
      <c r="I61" s="304"/>
    </row>
    <row r="62" spans="2:9" s="131" customFormat="1" ht="12.75" hidden="1">
      <c r="B62" s="142"/>
      <c r="C62" s="125" t="s">
        <v>185</v>
      </c>
      <c r="D62" s="118">
        <v>0</v>
      </c>
      <c r="E62" s="204"/>
      <c r="F62" s="204">
        <v>0</v>
      </c>
      <c r="G62" s="204"/>
      <c r="H62" s="148"/>
      <c r="I62" s="304"/>
    </row>
    <row r="63" spans="2:9" s="131" customFormat="1" ht="12.75">
      <c r="B63" s="142"/>
      <c r="C63" s="214" t="s">
        <v>91</v>
      </c>
      <c r="D63" s="205">
        <f>SUM(D52:D62)</f>
        <v>132391</v>
      </c>
      <c r="E63" s="205">
        <f>SUM(E52:E62)</f>
        <v>795213</v>
      </c>
      <c r="F63" s="205">
        <f>SUM(F52:F62)</f>
        <v>795213</v>
      </c>
      <c r="G63" s="204"/>
      <c r="H63" s="148"/>
      <c r="I63" s="304"/>
    </row>
    <row r="64" spans="2:8" s="131" customFormat="1" ht="12.75">
      <c r="B64" s="142"/>
      <c r="C64" s="125"/>
      <c r="D64" s="122"/>
      <c r="E64" s="122"/>
      <c r="F64" s="202"/>
      <c r="G64" s="232"/>
      <c r="H64" s="148"/>
    </row>
    <row r="65" spans="2:8" s="131" customFormat="1" ht="12.75">
      <c r="B65" s="142"/>
      <c r="C65" s="125"/>
      <c r="D65" s="122"/>
      <c r="E65" s="122"/>
      <c r="F65" s="202"/>
      <c r="G65" s="232"/>
      <c r="H65" s="148"/>
    </row>
    <row r="66" spans="2:8" s="131" customFormat="1" ht="12.75">
      <c r="B66" s="142"/>
      <c r="C66" s="214" t="s">
        <v>15</v>
      </c>
      <c r="D66" s="122"/>
      <c r="E66" s="122"/>
      <c r="F66" s="202"/>
      <c r="G66" s="232"/>
      <c r="H66" s="148"/>
    </row>
    <row r="67" spans="2:8" s="131" customFormat="1" ht="12.75">
      <c r="B67" s="142"/>
      <c r="C67" s="214" t="s">
        <v>100</v>
      </c>
      <c r="D67" s="122"/>
      <c r="E67" s="122"/>
      <c r="F67" s="202"/>
      <c r="G67" s="232"/>
      <c r="H67" s="148"/>
    </row>
    <row r="68" spans="2:9" s="131" customFormat="1" ht="12.75">
      <c r="B68" s="142"/>
      <c r="C68" s="78" t="s">
        <v>16</v>
      </c>
      <c r="D68" s="254">
        <v>181487</v>
      </c>
      <c r="E68" s="254">
        <v>180721</v>
      </c>
      <c r="F68" s="254">
        <v>180721</v>
      </c>
      <c r="G68" s="204"/>
      <c r="H68" s="148"/>
      <c r="I68" s="304"/>
    </row>
    <row r="69" spans="2:9" s="131" customFormat="1" ht="12.75">
      <c r="B69" s="142"/>
      <c r="C69" s="78" t="s">
        <v>17</v>
      </c>
      <c r="D69" s="204">
        <v>69795</v>
      </c>
      <c r="E69" s="204">
        <v>69335</v>
      </c>
      <c r="F69" s="204">
        <v>69335</v>
      </c>
      <c r="G69" s="204"/>
      <c r="H69" s="148"/>
      <c r="I69" s="304"/>
    </row>
    <row r="70" spans="2:9" s="131" customFormat="1" ht="12.75">
      <c r="B70" s="142"/>
      <c r="C70" s="78" t="s">
        <v>18</v>
      </c>
      <c r="D70" s="116">
        <v>-8875</v>
      </c>
      <c r="E70" s="204">
        <v>9889</v>
      </c>
      <c r="F70" s="204">
        <v>9889</v>
      </c>
      <c r="G70" s="204"/>
      <c r="H70" s="148"/>
      <c r="I70" s="304"/>
    </row>
    <row r="71" spans="2:9" s="131" customFormat="1" ht="12.75">
      <c r="B71" s="142"/>
      <c r="C71" s="78" t="s">
        <v>154</v>
      </c>
      <c r="D71" s="204">
        <v>0</v>
      </c>
      <c r="E71" s="204">
        <v>1217</v>
      </c>
      <c r="F71" s="204">
        <v>0</v>
      </c>
      <c r="G71" s="204"/>
      <c r="H71" s="148"/>
      <c r="I71" s="304"/>
    </row>
    <row r="72" spans="2:9" s="131" customFormat="1" ht="12.75">
      <c r="B72" s="142"/>
      <c r="C72" s="78" t="s">
        <v>82</v>
      </c>
      <c r="D72" s="204">
        <v>466894</v>
      </c>
      <c r="E72" s="204">
        <v>193512</v>
      </c>
      <c r="F72" s="204">
        <v>175007</v>
      </c>
      <c r="G72" s="204"/>
      <c r="H72" s="148"/>
      <c r="I72" s="304"/>
    </row>
    <row r="73" spans="2:9" s="131" customFormat="1" ht="12.75" hidden="1">
      <c r="B73" s="142"/>
      <c r="C73" s="78" t="s">
        <v>111</v>
      </c>
      <c r="D73" s="204">
        <v>0</v>
      </c>
      <c r="E73" s="204"/>
      <c r="F73" s="204">
        <v>0</v>
      </c>
      <c r="G73" s="204"/>
      <c r="H73" s="148"/>
      <c r="I73" s="304"/>
    </row>
    <row r="74" spans="2:9" s="131" customFormat="1" ht="12.75">
      <c r="B74" s="142"/>
      <c r="C74" s="78" t="s">
        <v>100</v>
      </c>
      <c r="D74" s="255">
        <f>SUM(D68:D73)</f>
        <v>709301</v>
      </c>
      <c r="E74" s="255">
        <f>SUM(E68:E73)</f>
        <v>454674</v>
      </c>
      <c r="F74" s="211">
        <f>SUM(F68:F73)</f>
        <v>434952</v>
      </c>
      <c r="G74" s="83"/>
      <c r="H74" s="148"/>
      <c r="I74" s="304"/>
    </row>
    <row r="75" spans="2:8" s="131" customFormat="1" ht="3.75" customHeight="1">
      <c r="B75" s="142"/>
      <c r="C75" s="125"/>
      <c r="D75" s="256"/>
      <c r="E75" s="256"/>
      <c r="F75" s="78"/>
      <c r="G75" s="232"/>
      <c r="H75" s="148"/>
    </row>
    <row r="76" spans="2:9" s="131" customFormat="1" ht="12.75">
      <c r="B76" s="142"/>
      <c r="C76" s="214" t="s">
        <v>130</v>
      </c>
      <c r="D76" s="256">
        <v>0</v>
      </c>
      <c r="E76" s="256">
        <v>58259</v>
      </c>
      <c r="F76" s="207">
        <v>54880</v>
      </c>
      <c r="G76" s="83"/>
      <c r="H76" s="148"/>
      <c r="I76" s="304"/>
    </row>
    <row r="77" spans="2:9" s="131" customFormat="1" ht="12.75" hidden="1">
      <c r="B77" s="142"/>
      <c r="C77" s="214" t="s">
        <v>105</v>
      </c>
      <c r="D77" s="256">
        <v>0</v>
      </c>
      <c r="E77" s="256"/>
      <c r="F77" s="207"/>
      <c r="G77" s="83"/>
      <c r="H77" s="148"/>
      <c r="I77" s="304"/>
    </row>
    <row r="78" spans="2:8" s="131" customFormat="1" ht="12.75" hidden="1">
      <c r="B78" s="142"/>
      <c r="C78" s="79"/>
      <c r="D78" s="257"/>
      <c r="E78" s="257"/>
      <c r="F78" s="208"/>
      <c r="G78" s="83"/>
      <c r="H78" s="148"/>
    </row>
    <row r="79" spans="2:8" s="131" customFormat="1" ht="12.75" hidden="1">
      <c r="B79" s="142"/>
      <c r="C79" s="79"/>
      <c r="D79" s="257"/>
      <c r="E79" s="257"/>
      <c r="F79" s="208"/>
      <c r="G79" s="83"/>
      <c r="H79" s="148"/>
    </row>
    <row r="80" spans="2:8" s="131" customFormat="1" ht="12" customHeight="1">
      <c r="B80" s="142"/>
      <c r="C80" s="79" t="s">
        <v>92</v>
      </c>
      <c r="D80" s="206">
        <f>+D74+D76+D77</f>
        <v>709301</v>
      </c>
      <c r="E80" s="206">
        <f>+E74+E76+E77</f>
        <v>512933</v>
      </c>
      <c r="F80" s="206">
        <f>+F74+F76+F77</f>
        <v>489832</v>
      </c>
      <c r="G80" s="83"/>
      <c r="H80" s="148"/>
    </row>
    <row r="81" spans="2:9" s="131" customFormat="1" ht="13.5" thickBot="1">
      <c r="B81" s="142"/>
      <c r="C81" s="79" t="s">
        <v>93</v>
      </c>
      <c r="D81" s="258">
        <f>+D63+D80</f>
        <v>841692</v>
      </c>
      <c r="E81" s="258">
        <f>+E63+E80</f>
        <v>1308146</v>
      </c>
      <c r="F81" s="258">
        <f>+F63+F80</f>
        <v>1285045</v>
      </c>
      <c r="G81" s="83"/>
      <c r="H81" s="148"/>
      <c r="I81" s="304"/>
    </row>
    <row r="82" spans="2:8" s="131" customFormat="1" ht="13.5" thickTop="1">
      <c r="B82" s="142"/>
      <c r="C82" s="125"/>
      <c r="D82" s="122"/>
      <c r="E82" s="122"/>
      <c r="F82" s="202"/>
      <c r="G82" s="232"/>
      <c r="H82" s="148"/>
    </row>
    <row r="83" spans="2:8" s="131" customFormat="1" ht="13.5" thickBot="1">
      <c r="B83" s="142"/>
      <c r="C83" s="215" t="s">
        <v>19</v>
      </c>
      <c r="D83" s="259">
        <f>+D74/D68</f>
        <v>3.9082744218594168</v>
      </c>
      <c r="E83" s="259">
        <f>+E74/E68</f>
        <v>2.515889132972925</v>
      </c>
      <c r="F83" s="310">
        <f>+F74/F68</f>
        <v>2.4067595907503834</v>
      </c>
      <c r="G83" s="311"/>
      <c r="H83" s="148"/>
    </row>
    <row r="84" spans="2:8" s="131" customFormat="1" ht="13.5" thickTop="1">
      <c r="B84" s="142"/>
      <c r="C84" s="312"/>
      <c r="D84" s="294"/>
      <c r="E84" s="294"/>
      <c r="F84" s="294"/>
      <c r="G84" s="313"/>
      <c r="H84" s="148"/>
    </row>
    <row r="85" spans="2:8" s="131" customFormat="1" ht="13.5" thickBot="1">
      <c r="B85" s="314"/>
      <c r="C85" s="315"/>
      <c r="D85" s="316"/>
      <c r="E85" s="316"/>
      <c r="F85" s="316"/>
      <c r="G85" s="316"/>
      <c r="H85" s="317"/>
    </row>
    <row r="86" spans="3:8" s="131" customFormat="1" ht="12.75">
      <c r="C86" s="122"/>
      <c r="D86" s="122"/>
      <c r="E86" s="122"/>
      <c r="F86" s="122"/>
      <c r="G86" s="122"/>
      <c r="H86" s="122"/>
    </row>
    <row r="87" spans="4:6" s="131" customFormat="1" ht="12.75">
      <c r="D87" s="304">
        <f>D81-D45</f>
        <v>0</v>
      </c>
      <c r="E87" s="304">
        <f>E81-E45</f>
        <v>0</v>
      </c>
      <c r="F87" s="304">
        <f>F81-F45</f>
        <v>0</v>
      </c>
    </row>
    <row r="88" spans="4:5" s="131" customFormat="1" ht="12.75">
      <c r="D88" s="305"/>
      <c r="E88" s="305"/>
    </row>
    <row r="89" spans="4:7" s="131" customFormat="1" ht="12.75">
      <c r="D89" s="305"/>
      <c r="E89" s="305"/>
      <c r="F89" s="304"/>
      <c r="G89" s="304"/>
    </row>
    <row r="90" s="131" customFormat="1" ht="12.75"/>
    <row r="91" s="131" customFormat="1" ht="12.75"/>
    <row r="92" s="131" customFormat="1" ht="12.75"/>
    <row r="93" s="131" customFormat="1" ht="12.75"/>
    <row r="94" s="131" customFormat="1" ht="12.75"/>
    <row r="95" s="131" customFormat="1" ht="12.75"/>
    <row r="96" s="131" customFormat="1" ht="12.75"/>
    <row r="97" s="131" customFormat="1" ht="12.75"/>
  </sheetData>
  <sheetProtection/>
  <mergeCells count="9">
    <mergeCell ref="C15:F15"/>
    <mergeCell ref="C10:F10"/>
    <mergeCell ref="C11:F11"/>
    <mergeCell ref="C13:F13"/>
    <mergeCell ref="C14:F14"/>
    <mergeCell ref="C6:F6"/>
    <mergeCell ref="C7:F7"/>
    <mergeCell ref="C8:F8"/>
    <mergeCell ref="C9:F9"/>
  </mergeCells>
  <printOptions horizontalCentered="1"/>
  <pageMargins left="0.38" right="0.75" top="0.55" bottom="0.36" header="0.53" footer="0.18"/>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dimension ref="B1:O127"/>
  <sheetViews>
    <sheetView view="pageBreakPreview" zoomScale="75" zoomScaleNormal="75" zoomScaleSheetLayoutView="75" zoomScalePageLayoutView="0" workbookViewId="0" topLeftCell="B70">
      <selection activeCell="B22" sqref="A22:IV128"/>
    </sheetView>
  </sheetViews>
  <sheetFormatPr defaultColWidth="9.140625" defaultRowHeight="14.25"/>
  <cols>
    <col min="1" max="1" width="0.13671875" style="158" hidden="1" customWidth="1"/>
    <col min="2" max="2" width="3.421875" style="158" customWidth="1"/>
    <col min="3" max="3" width="83.421875" style="158" customWidth="1"/>
    <col min="4" max="4" width="17.8515625" style="158" customWidth="1"/>
    <col min="5" max="5" width="19.421875" style="158" customWidth="1"/>
    <col min="6" max="6" width="19.57421875" style="158" customWidth="1"/>
    <col min="7" max="7" width="18.57421875" style="158" customWidth="1"/>
    <col min="8" max="8" width="18.8515625" style="158" customWidth="1"/>
    <col min="9" max="9" width="14.00390625" style="158" hidden="1" customWidth="1"/>
    <col min="10" max="10" width="16.421875" style="158" customWidth="1"/>
    <col min="11" max="11" width="16.140625" style="158" customWidth="1"/>
    <col min="12" max="12" width="16.421875" style="158" hidden="1" customWidth="1"/>
    <col min="13" max="13" width="16.421875" style="158" customWidth="1"/>
    <col min="14" max="14" width="4.8515625" style="158" customWidth="1"/>
    <col min="15" max="16384" width="9.57421875" style="158" customWidth="1"/>
  </cols>
  <sheetData>
    <row r="1" spans="2:14" ht="14.25">
      <c r="B1" s="153"/>
      <c r="C1" s="154"/>
      <c r="D1" s="155"/>
      <c r="E1" s="155"/>
      <c r="F1" s="156"/>
      <c r="G1" s="156"/>
      <c r="H1" s="154"/>
      <c r="I1" s="154"/>
      <c r="J1" s="154"/>
      <c r="K1" s="154"/>
      <c r="L1" s="154"/>
      <c r="M1" s="154"/>
      <c r="N1" s="157"/>
    </row>
    <row r="2" spans="2:14" ht="11.25" customHeight="1">
      <c r="B2" s="159"/>
      <c r="C2" s="160"/>
      <c r="D2" s="161"/>
      <c r="E2" s="161"/>
      <c r="F2" s="162"/>
      <c r="G2" s="162"/>
      <c r="H2" s="160"/>
      <c r="I2" s="160"/>
      <c r="J2" s="160"/>
      <c r="K2" s="160"/>
      <c r="L2" s="160"/>
      <c r="M2" s="160"/>
      <c r="N2" s="163"/>
    </row>
    <row r="3" spans="2:14" ht="14.25">
      <c r="B3" s="159"/>
      <c r="C3" s="160"/>
      <c r="D3" s="161"/>
      <c r="E3" s="161"/>
      <c r="F3" s="161"/>
      <c r="G3" s="161"/>
      <c r="H3" s="160"/>
      <c r="I3" s="160"/>
      <c r="J3" s="160"/>
      <c r="K3" s="160"/>
      <c r="L3" s="160"/>
      <c r="M3" s="160"/>
      <c r="N3" s="163"/>
    </row>
    <row r="4" spans="2:14" ht="14.25">
      <c r="B4" s="159"/>
      <c r="C4" s="160"/>
      <c r="D4" s="161"/>
      <c r="E4" s="161"/>
      <c r="F4" s="161"/>
      <c r="G4" s="161"/>
      <c r="H4" s="160"/>
      <c r="I4" s="160"/>
      <c r="J4" s="160"/>
      <c r="K4" s="160"/>
      <c r="L4" s="160"/>
      <c r="M4" s="160"/>
      <c r="N4" s="163"/>
    </row>
    <row r="5" spans="2:14" ht="14.25">
      <c r="B5" s="159"/>
      <c r="C5" s="160"/>
      <c r="D5" s="161"/>
      <c r="E5" s="161"/>
      <c r="F5" s="161"/>
      <c r="G5" s="161"/>
      <c r="H5" s="160"/>
      <c r="I5" s="160"/>
      <c r="J5" s="160"/>
      <c r="K5" s="160"/>
      <c r="L5" s="160"/>
      <c r="M5" s="160"/>
      <c r="N5" s="163"/>
    </row>
    <row r="6" spans="2:14" ht="14.25" customHeight="1">
      <c r="B6" s="159"/>
      <c r="C6" s="281" t="str">
        <f>'BS'!C6</f>
        <v>(Company No : 363984-X)</v>
      </c>
      <c r="D6" s="281"/>
      <c r="E6" s="281"/>
      <c r="F6" s="281"/>
      <c r="G6" s="281"/>
      <c r="H6" s="281"/>
      <c r="I6" s="281"/>
      <c r="J6" s="281"/>
      <c r="K6" s="281"/>
      <c r="L6" s="281"/>
      <c r="M6" s="281"/>
      <c r="N6" s="163"/>
    </row>
    <row r="7" spans="2:14" ht="14.25" customHeight="1">
      <c r="B7" s="159"/>
      <c r="C7" s="284" t="s">
        <v>0</v>
      </c>
      <c r="D7" s="284"/>
      <c r="E7" s="284"/>
      <c r="F7" s="284"/>
      <c r="G7" s="284"/>
      <c r="H7" s="284"/>
      <c r="I7" s="284"/>
      <c r="J7" s="284"/>
      <c r="K7" s="284"/>
      <c r="L7" s="284"/>
      <c r="M7" s="284"/>
      <c r="N7" s="163"/>
    </row>
    <row r="8" spans="2:14" ht="12.75" hidden="1">
      <c r="B8" s="159"/>
      <c r="C8" s="160"/>
      <c r="D8" s="280" t="s">
        <v>1</v>
      </c>
      <c r="E8" s="280"/>
      <c r="F8" s="280"/>
      <c r="G8" s="151"/>
      <c r="H8" s="160"/>
      <c r="I8" s="160"/>
      <c r="J8" s="160"/>
      <c r="K8" s="160"/>
      <c r="L8" s="160"/>
      <c r="M8" s="160"/>
      <c r="N8" s="163"/>
    </row>
    <row r="9" spans="2:14" ht="6.75" customHeight="1">
      <c r="B9" s="159"/>
      <c r="C9" s="160"/>
      <c r="D9" s="160"/>
      <c r="E9" s="160"/>
      <c r="F9" s="160"/>
      <c r="G9" s="160"/>
      <c r="H9" s="160"/>
      <c r="I9" s="160"/>
      <c r="J9" s="160"/>
      <c r="K9" s="160"/>
      <c r="L9" s="160"/>
      <c r="M9" s="160"/>
      <c r="N9" s="163"/>
    </row>
    <row r="10" spans="2:14" ht="14.25" customHeight="1">
      <c r="B10" s="159"/>
      <c r="C10" s="280" t="s">
        <v>33</v>
      </c>
      <c r="D10" s="280"/>
      <c r="E10" s="280"/>
      <c r="F10" s="280"/>
      <c r="G10" s="280"/>
      <c r="H10" s="280"/>
      <c r="I10" s="280"/>
      <c r="J10" s="280"/>
      <c r="K10" s="280"/>
      <c r="L10" s="280"/>
      <c r="M10" s="280"/>
      <c r="N10" s="163"/>
    </row>
    <row r="11" spans="2:14" ht="12.75">
      <c r="B11" s="159"/>
      <c r="C11" s="280" t="str">
        <f>'IS'!B12</f>
        <v>For The Year Ended 31 December 2010</v>
      </c>
      <c r="D11" s="280"/>
      <c r="E11" s="280"/>
      <c r="F11" s="280"/>
      <c r="G11" s="280"/>
      <c r="H11" s="280"/>
      <c r="I11" s="280"/>
      <c r="J11" s="280"/>
      <c r="K11" s="280"/>
      <c r="L11" s="280"/>
      <c r="M11" s="280"/>
      <c r="N11" s="163"/>
    </row>
    <row r="12" spans="2:14" ht="12" customHeight="1">
      <c r="B12" s="159"/>
      <c r="C12" s="285" t="s">
        <v>34</v>
      </c>
      <c r="D12" s="285"/>
      <c r="E12" s="285"/>
      <c r="F12" s="285"/>
      <c r="G12" s="285"/>
      <c r="H12" s="285"/>
      <c r="I12" s="285"/>
      <c r="J12" s="285"/>
      <c r="K12" s="285"/>
      <c r="L12" s="285"/>
      <c r="M12" s="285"/>
      <c r="N12" s="163"/>
    </row>
    <row r="13" spans="2:14" ht="6.75" customHeight="1">
      <c r="B13" s="159"/>
      <c r="C13" s="160"/>
      <c r="D13" s="152"/>
      <c r="E13" s="164"/>
      <c r="F13" s="164"/>
      <c r="G13" s="164"/>
      <c r="H13" s="160"/>
      <c r="I13" s="160"/>
      <c r="J13" s="160"/>
      <c r="K13" s="160"/>
      <c r="L13" s="160"/>
      <c r="M13" s="160"/>
      <c r="N13" s="163"/>
    </row>
    <row r="14" spans="2:14" ht="4.5" customHeight="1">
      <c r="B14" s="159"/>
      <c r="C14" s="160"/>
      <c r="D14" s="152"/>
      <c r="E14" s="164"/>
      <c r="F14" s="164"/>
      <c r="G14" s="164"/>
      <c r="H14" s="160"/>
      <c r="I14" s="160"/>
      <c r="J14" s="160"/>
      <c r="K14" s="160"/>
      <c r="L14" s="160"/>
      <c r="M14" s="160"/>
      <c r="N14" s="163"/>
    </row>
    <row r="15" spans="2:14" ht="15" customHeight="1">
      <c r="B15" s="159"/>
      <c r="C15" s="165" t="s">
        <v>153</v>
      </c>
      <c r="D15" s="166"/>
      <c r="E15" s="167"/>
      <c r="F15" s="167"/>
      <c r="G15" s="167"/>
      <c r="H15" s="168"/>
      <c r="I15" s="168"/>
      <c r="J15" s="168"/>
      <c r="K15" s="168"/>
      <c r="L15" s="168"/>
      <c r="M15" s="169"/>
      <c r="N15" s="163"/>
    </row>
    <row r="16" spans="2:14" ht="7.5" customHeight="1">
      <c r="B16" s="159"/>
      <c r="C16" s="160"/>
      <c r="D16" s="160"/>
      <c r="E16" s="160"/>
      <c r="F16" s="160"/>
      <c r="G16" s="160"/>
      <c r="H16" s="160"/>
      <c r="I16" s="160"/>
      <c r="J16" s="160"/>
      <c r="K16" s="160"/>
      <c r="L16" s="160"/>
      <c r="M16" s="160"/>
      <c r="N16" s="163"/>
    </row>
    <row r="17" spans="2:14" ht="12.75" hidden="1">
      <c r="B17" s="159"/>
      <c r="C17" s="162"/>
      <c r="D17" s="151"/>
      <c r="E17" s="151"/>
      <c r="F17" s="151"/>
      <c r="G17" s="151"/>
      <c r="H17" s="164"/>
      <c r="I17" s="164"/>
      <c r="J17" s="164"/>
      <c r="K17" s="164"/>
      <c r="L17" s="164"/>
      <c r="M17" s="164"/>
      <c r="N17" s="163"/>
    </row>
    <row r="18" spans="2:14" ht="6.75" customHeight="1">
      <c r="B18" s="159"/>
      <c r="C18" s="170"/>
      <c r="D18" s="151"/>
      <c r="E18" s="151"/>
      <c r="F18" s="151"/>
      <c r="G18" s="151"/>
      <c r="H18" s="151"/>
      <c r="I18" s="151"/>
      <c r="J18" s="151"/>
      <c r="K18" s="151"/>
      <c r="L18" s="151"/>
      <c r="M18" s="151"/>
      <c r="N18" s="163"/>
    </row>
    <row r="19" spans="2:14" ht="12.75" hidden="1">
      <c r="B19" s="159"/>
      <c r="C19" s="170"/>
      <c r="D19" s="151"/>
      <c r="E19" s="151"/>
      <c r="F19" s="151"/>
      <c r="G19" s="151"/>
      <c r="H19" s="151"/>
      <c r="I19" s="151"/>
      <c r="J19" s="151"/>
      <c r="K19" s="151"/>
      <c r="L19" s="151"/>
      <c r="M19" s="151"/>
      <c r="N19" s="163"/>
    </row>
    <row r="20" spans="2:14" ht="12.75" customHeight="1">
      <c r="B20" s="159"/>
      <c r="C20" s="171"/>
      <c r="D20" s="282" t="s">
        <v>94</v>
      </c>
      <c r="E20" s="283"/>
      <c r="F20" s="283"/>
      <c r="G20" s="283"/>
      <c r="H20" s="283"/>
      <c r="I20" s="283"/>
      <c r="J20" s="283"/>
      <c r="K20" s="172"/>
      <c r="L20" s="172"/>
      <c r="M20" s="173"/>
      <c r="N20" s="163"/>
    </row>
    <row r="21" spans="2:14" ht="12.75">
      <c r="B21" s="159"/>
      <c r="C21" s="174"/>
      <c r="D21" s="175"/>
      <c r="E21" s="175"/>
      <c r="F21" s="175" t="s">
        <v>35</v>
      </c>
      <c r="G21" s="175"/>
      <c r="H21" s="151"/>
      <c r="I21" s="176"/>
      <c r="J21" s="177"/>
      <c r="K21" s="177"/>
      <c r="L21" s="177"/>
      <c r="M21" s="175"/>
      <c r="N21" s="163"/>
    </row>
    <row r="22" spans="2:14" s="325" customFormat="1" ht="12.75">
      <c r="B22" s="318"/>
      <c r="C22" s="319"/>
      <c r="D22" s="320" t="s">
        <v>36</v>
      </c>
      <c r="E22" s="320" t="s">
        <v>36</v>
      </c>
      <c r="F22" s="320" t="s">
        <v>37</v>
      </c>
      <c r="G22" s="320" t="s">
        <v>157</v>
      </c>
      <c r="H22" s="321" t="s">
        <v>77</v>
      </c>
      <c r="I22" s="320"/>
      <c r="J22" s="322"/>
      <c r="K22" s="323" t="s">
        <v>95</v>
      </c>
      <c r="L22" s="323" t="s">
        <v>102</v>
      </c>
      <c r="M22" s="320" t="s">
        <v>97</v>
      </c>
      <c r="N22" s="324"/>
    </row>
    <row r="23" spans="2:14" s="325" customFormat="1" ht="12.75">
      <c r="B23" s="318"/>
      <c r="C23" s="319"/>
      <c r="D23" s="320" t="s">
        <v>86</v>
      </c>
      <c r="E23" s="320" t="s">
        <v>87</v>
      </c>
      <c r="F23" s="320" t="s">
        <v>38</v>
      </c>
      <c r="G23" s="320" t="s">
        <v>38</v>
      </c>
      <c r="H23" s="321" t="s">
        <v>88</v>
      </c>
      <c r="I23" s="320" t="s">
        <v>111</v>
      </c>
      <c r="J23" s="323" t="s">
        <v>39</v>
      </c>
      <c r="K23" s="323" t="s">
        <v>96</v>
      </c>
      <c r="L23" s="323" t="s">
        <v>103</v>
      </c>
      <c r="M23" s="320" t="s">
        <v>98</v>
      </c>
      <c r="N23" s="324"/>
    </row>
    <row r="24" spans="2:14" s="325" customFormat="1" ht="12.75">
      <c r="B24" s="318"/>
      <c r="C24" s="319"/>
      <c r="D24" s="320" t="s">
        <v>3</v>
      </c>
      <c r="E24" s="320" t="s">
        <v>3</v>
      </c>
      <c r="F24" s="320" t="s">
        <v>3</v>
      </c>
      <c r="G24" s="320" t="s">
        <v>3</v>
      </c>
      <c r="H24" s="321" t="s">
        <v>3</v>
      </c>
      <c r="I24" s="320" t="s">
        <v>66</v>
      </c>
      <c r="J24" s="323" t="s">
        <v>3</v>
      </c>
      <c r="K24" s="323" t="s">
        <v>3</v>
      </c>
      <c r="L24" s="323" t="s">
        <v>3</v>
      </c>
      <c r="M24" s="320" t="s">
        <v>3</v>
      </c>
      <c r="N24" s="324"/>
    </row>
    <row r="25" spans="2:14" s="325" customFormat="1" ht="12.75" hidden="1">
      <c r="B25" s="318"/>
      <c r="C25" s="326" t="s">
        <v>40</v>
      </c>
      <c r="D25" s="327"/>
      <c r="E25" s="327"/>
      <c r="F25" s="327"/>
      <c r="G25" s="327"/>
      <c r="H25" s="328"/>
      <c r="I25" s="327"/>
      <c r="J25" s="326"/>
      <c r="K25" s="326"/>
      <c r="L25" s="326"/>
      <c r="M25" s="327"/>
      <c r="N25" s="324"/>
    </row>
    <row r="26" spans="2:14" s="325" customFormat="1" ht="6" customHeight="1">
      <c r="B26" s="318"/>
      <c r="C26" s="319" t="s">
        <v>29</v>
      </c>
      <c r="D26" s="329"/>
      <c r="E26" s="329"/>
      <c r="F26" s="330"/>
      <c r="G26" s="330"/>
      <c r="H26" s="331"/>
      <c r="I26" s="330"/>
      <c r="J26" s="332"/>
      <c r="K26" s="332"/>
      <c r="L26" s="332"/>
      <c r="M26" s="330"/>
      <c r="N26" s="324"/>
    </row>
    <row r="27" spans="2:14" s="325" customFormat="1" ht="6.75" customHeight="1">
      <c r="B27" s="318"/>
      <c r="C27" s="319"/>
      <c r="D27" s="333"/>
      <c r="E27" s="333"/>
      <c r="F27" s="327"/>
      <c r="G27" s="327"/>
      <c r="H27" s="328"/>
      <c r="I27" s="327"/>
      <c r="J27" s="327"/>
      <c r="K27" s="327"/>
      <c r="L27" s="327"/>
      <c r="M27" s="327"/>
      <c r="N27" s="324"/>
    </row>
    <row r="28" spans="2:14" s="325" customFormat="1" ht="12.75" hidden="1">
      <c r="B28" s="318"/>
      <c r="C28" s="319" t="s">
        <v>74</v>
      </c>
      <c r="D28" s="333"/>
      <c r="E28" s="333"/>
      <c r="F28" s="327"/>
      <c r="G28" s="327"/>
      <c r="H28" s="328"/>
      <c r="I28" s="327"/>
      <c r="J28" s="327"/>
      <c r="K28" s="327"/>
      <c r="L28" s="327"/>
      <c r="M28" s="327"/>
      <c r="N28" s="324"/>
    </row>
    <row r="29" spans="2:14" s="325" customFormat="1" ht="12.75" hidden="1">
      <c r="B29" s="318"/>
      <c r="C29" s="319"/>
      <c r="D29" s="333"/>
      <c r="E29" s="333"/>
      <c r="F29" s="327"/>
      <c r="G29" s="327"/>
      <c r="H29" s="328"/>
      <c r="I29" s="327"/>
      <c r="J29" s="327"/>
      <c r="K29" s="327"/>
      <c r="L29" s="327"/>
      <c r="M29" s="327"/>
      <c r="N29" s="324"/>
    </row>
    <row r="30" spans="2:14" s="325" customFormat="1" ht="12.75" hidden="1">
      <c r="B30" s="318"/>
      <c r="C30" s="326"/>
      <c r="D30" s="333"/>
      <c r="E30" s="333"/>
      <c r="F30" s="327"/>
      <c r="G30" s="327"/>
      <c r="H30" s="328"/>
      <c r="I30" s="327"/>
      <c r="J30" s="327"/>
      <c r="K30" s="327"/>
      <c r="L30" s="327"/>
      <c r="M30" s="327"/>
      <c r="N30" s="324"/>
    </row>
    <row r="31" spans="2:14" s="340" customFormat="1" ht="14.25" customHeight="1">
      <c r="B31" s="334"/>
      <c r="C31" s="335" t="s">
        <v>187</v>
      </c>
      <c r="D31" s="336"/>
      <c r="E31" s="336"/>
      <c r="F31" s="336"/>
      <c r="G31" s="336"/>
      <c r="H31" s="337"/>
      <c r="I31" s="336"/>
      <c r="J31" s="338"/>
      <c r="K31" s="336"/>
      <c r="L31" s="336"/>
      <c r="M31" s="338"/>
      <c r="N31" s="339"/>
    </row>
    <row r="32" spans="2:14" s="340" customFormat="1" ht="12.75">
      <c r="B32" s="334"/>
      <c r="C32" s="178"/>
      <c r="D32" s="197"/>
      <c r="E32" s="197"/>
      <c r="F32" s="197"/>
      <c r="G32" s="197"/>
      <c r="H32" s="198"/>
      <c r="I32" s="197"/>
      <c r="J32" s="196"/>
      <c r="K32" s="197"/>
      <c r="L32" s="197"/>
      <c r="M32" s="196"/>
      <c r="N32" s="339"/>
    </row>
    <row r="33" spans="2:14" s="340" customFormat="1" ht="12.75" hidden="1">
      <c r="B33" s="334"/>
      <c r="C33" s="178" t="s">
        <v>61</v>
      </c>
      <c r="D33" s="197">
        <v>0</v>
      </c>
      <c r="E33" s="197">
        <v>0</v>
      </c>
      <c r="F33" s="197">
        <v>0</v>
      </c>
      <c r="G33" s="197"/>
      <c r="H33" s="198">
        <v>0</v>
      </c>
      <c r="I33" s="197"/>
      <c r="J33" s="196">
        <f>SUM(D33:H33)</f>
        <v>0</v>
      </c>
      <c r="K33" s="197"/>
      <c r="L33" s="197"/>
      <c r="M33" s="196"/>
      <c r="N33" s="339"/>
    </row>
    <row r="34" spans="2:14" s="340" customFormat="1" ht="12.75" hidden="1">
      <c r="B34" s="334"/>
      <c r="C34" s="178"/>
      <c r="D34" s="341"/>
      <c r="E34" s="341"/>
      <c r="F34" s="341"/>
      <c r="G34" s="341"/>
      <c r="H34" s="342"/>
      <c r="I34" s="341"/>
      <c r="J34" s="343"/>
      <c r="K34" s="197"/>
      <c r="L34" s="197"/>
      <c r="M34" s="196"/>
      <c r="N34" s="339"/>
    </row>
    <row r="35" spans="2:14" s="340" customFormat="1" ht="13.5" hidden="1" thickBot="1">
      <c r="B35" s="334"/>
      <c r="C35" s="178" t="s">
        <v>63</v>
      </c>
      <c r="D35" s="344">
        <v>0</v>
      </c>
      <c r="E35" s="344">
        <v>0</v>
      </c>
      <c r="F35" s="344">
        <v>0</v>
      </c>
      <c r="G35" s="344"/>
      <c r="H35" s="345">
        <v>0</v>
      </c>
      <c r="I35" s="344"/>
      <c r="J35" s="346">
        <v>0</v>
      </c>
      <c r="K35" s="197"/>
      <c r="L35" s="197"/>
      <c r="M35" s="196"/>
      <c r="N35" s="339"/>
    </row>
    <row r="36" spans="2:14" s="340" customFormat="1" ht="12.75" hidden="1">
      <c r="B36" s="334"/>
      <c r="C36" s="178"/>
      <c r="D36" s="197"/>
      <c r="E36" s="197"/>
      <c r="F36" s="197"/>
      <c r="G36" s="197"/>
      <c r="H36" s="198"/>
      <c r="I36" s="197"/>
      <c r="J36" s="196"/>
      <c r="K36" s="197"/>
      <c r="L36" s="197"/>
      <c r="M36" s="196"/>
      <c r="N36" s="339"/>
    </row>
    <row r="37" spans="2:14" s="340" customFormat="1" ht="12.75" hidden="1">
      <c r="B37" s="334"/>
      <c r="C37" s="178"/>
      <c r="D37" s="197"/>
      <c r="E37" s="197"/>
      <c r="F37" s="197"/>
      <c r="G37" s="197"/>
      <c r="H37" s="198"/>
      <c r="I37" s="197"/>
      <c r="J37" s="196"/>
      <c r="K37" s="197"/>
      <c r="L37" s="197"/>
      <c r="M37" s="196"/>
      <c r="N37" s="339"/>
    </row>
    <row r="38" spans="2:14" s="349" customFormat="1" ht="12.75">
      <c r="B38" s="347"/>
      <c r="C38" s="178" t="s">
        <v>156</v>
      </c>
      <c r="D38" s="116">
        <v>180721</v>
      </c>
      <c r="E38" s="116">
        <v>69335</v>
      </c>
      <c r="F38" s="116">
        <v>9889</v>
      </c>
      <c r="G38" s="116">
        <v>0</v>
      </c>
      <c r="H38" s="116">
        <v>175007</v>
      </c>
      <c r="I38" s="116">
        <f>I113</f>
        <v>0</v>
      </c>
      <c r="J38" s="117">
        <f>SUM(D38:I38)</f>
        <v>434952</v>
      </c>
      <c r="K38" s="116">
        <v>54880</v>
      </c>
      <c r="L38" s="116">
        <f>L113</f>
        <v>0</v>
      </c>
      <c r="M38" s="117">
        <f>SUM(J38:L38)</f>
        <v>489832</v>
      </c>
      <c r="N38" s="348"/>
    </row>
    <row r="39" spans="2:14" s="349" customFormat="1" ht="12.75">
      <c r="B39" s="347"/>
      <c r="C39" s="178"/>
      <c r="D39" s="116"/>
      <c r="E39" s="116"/>
      <c r="F39" s="116"/>
      <c r="G39" s="116"/>
      <c r="H39" s="110"/>
      <c r="I39" s="116"/>
      <c r="J39" s="117"/>
      <c r="K39" s="116"/>
      <c r="L39" s="116"/>
      <c r="M39" s="117"/>
      <c r="N39" s="348"/>
    </row>
    <row r="40" spans="2:14" s="349" customFormat="1" ht="10.5" customHeight="1">
      <c r="B40" s="347"/>
      <c r="C40" s="178" t="s">
        <v>139</v>
      </c>
      <c r="D40" s="116">
        <v>0</v>
      </c>
      <c r="E40" s="116">
        <v>0</v>
      </c>
      <c r="F40" s="116">
        <v>0</v>
      </c>
      <c r="G40" s="116">
        <v>1217</v>
      </c>
      <c r="H40" s="110">
        <v>18505</v>
      </c>
      <c r="I40" s="116">
        <v>0</v>
      </c>
      <c r="J40" s="117">
        <f>SUM(D40:I40)</f>
        <v>19722</v>
      </c>
      <c r="K40" s="116">
        <v>3379</v>
      </c>
      <c r="L40" s="116"/>
      <c r="M40" s="117">
        <f>SUM(J40:L40)</f>
        <v>23101</v>
      </c>
      <c r="N40" s="348"/>
    </row>
    <row r="41" spans="2:14" s="349" customFormat="1" ht="9" customHeight="1">
      <c r="B41" s="347"/>
      <c r="C41" s="178"/>
      <c r="D41" s="118"/>
      <c r="E41" s="118"/>
      <c r="F41" s="118"/>
      <c r="G41" s="118"/>
      <c r="H41" s="260"/>
      <c r="I41" s="118"/>
      <c r="J41" s="261"/>
      <c r="K41" s="118"/>
      <c r="L41" s="118"/>
      <c r="M41" s="261"/>
      <c r="N41" s="348"/>
    </row>
    <row r="42" spans="2:14" s="349" customFormat="1" ht="12.75">
      <c r="B42" s="347"/>
      <c r="C42" s="178" t="s">
        <v>155</v>
      </c>
      <c r="D42" s="116">
        <f aca="true" t="shared" si="0" ref="D42:I42">SUM(D38:D41)</f>
        <v>180721</v>
      </c>
      <c r="E42" s="116">
        <f t="shared" si="0"/>
        <v>69335</v>
      </c>
      <c r="F42" s="116">
        <f t="shared" si="0"/>
        <v>9889</v>
      </c>
      <c r="G42" s="116">
        <f t="shared" si="0"/>
        <v>1217</v>
      </c>
      <c r="H42" s="116">
        <f t="shared" si="0"/>
        <v>193512</v>
      </c>
      <c r="I42" s="116">
        <f t="shared" si="0"/>
        <v>0</v>
      </c>
      <c r="J42" s="117">
        <f>SUM(D42:I42)</f>
        <v>454674</v>
      </c>
      <c r="K42" s="116">
        <f>SUM(K38:K41)</f>
        <v>58259</v>
      </c>
      <c r="L42" s="116"/>
      <c r="M42" s="117">
        <f>SUM(J42:L42)</f>
        <v>512933</v>
      </c>
      <c r="N42" s="348"/>
    </row>
    <row r="43" spans="2:14" s="349" customFormat="1" ht="12.75">
      <c r="B43" s="347"/>
      <c r="C43" s="178"/>
      <c r="D43" s="116"/>
      <c r="E43" s="116"/>
      <c r="F43" s="116"/>
      <c r="G43" s="116"/>
      <c r="H43" s="110"/>
      <c r="I43" s="116"/>
      <c r="J43" s="117"/>
      <c r="K43" s="116"/>
      <c r="L43" s="116"/>
      <c r="M43" s="117"/>
      <c r="N43" s="348"/>
    </row>
    <row r="44" spans="2:14" s="340" customFormat="1" ht="10.5" customHeight="1">
      <c r="B44" s="334"/>
      <c r="C44" s="178" t="s">
        <v>198</v>
      </c>
      <c r="D44" s="116">
        <v>766</v>
      </c>
      <c r="E44" s="116">
        <v>460</v>
      </c>
      <c r="F44" s="116">
        <v>0</v>
      </c>
      <c r="G44" s="116">
        <v>0</v>
      </c>
      <c r="H44" s="110">
        <v>0</v>
      </c>
      <c r="I44" s="200"/>
      <c r="J44" s="117">
        <f>SUM(D44:I44)</f>
        <v>1226</v>
      </c>
      <c r="K44" s="116">
        <v>0</v>
      </c>
      <c r="L44" s="200"/>
      <c r="M44" s="117">
        <f>SUM(J44:L44)</f>
        <v>1226</v>
      </c>
      <c r="N44" s="339"/>
    </row>
    <row r="45" spans="2:14" s="340" customFormat="1" ht="12.75">
      <c r="B45" s="334"/>
      <c r="C45" s="350"/>
      <c r="D45" s="116"/>
      <c r="E45" s="116"/>
      <c r="F45" s="200"/>
      <c r="G45" s="200"/>
      <c r="H45" s="210"/>
      <c r="I45" s="200"/>
      <c r="J45" s="213"/>
      <c r="K45" s="200"/>
      <c r="L45" s="200"/>
      <c r="M45" s="213"/>
      <c r="N45" s="339"/>
    </row>
    <row r="46" spans="2:14" s="349" customFormat="1" ht="12.75">
      <c r="B46" s="347"/>
      <c r="C46" s="178" t="s">
        <v>199</v>
      </c>
      <c r="D46" s="116">
        <v>0</v>
      </c>
      <c r="E46" s="116">
        <v>0</v>
      </c>
      <c r="F46" s="116">
        <v>-18764</v>
      </c>
      <c r="G46" s="351">
        <f>-'IS'!F47</f>
        <v>-1217</v>
      </c>
      <c r="H46" s="116">
        <f>'IS'!F55+'IS'!F47</f>
        <v>280159</v>
      </c>
      <c r="I46" s="116">
        <v>0</v>
      </c>
      <c r="J46" s="117">
        <f>SUM(D46:I46)</f>
        <v>260178</v>
      </c>
      <c r="K46" s="116">
        <f>'IS'!F61</f>
        <v>10000</v>
      </c>
      <c r="L46" s="116">
        <v>0</v>
      </c>
      <c r="M46" s="117">
        <f>SUM(J46:L46)</f>
        <v>270178</v>
      </c>
      <c r="N46" s="348"/>
    </row>
    <row r="47" spans="2:14" s="340" customFormat="1" ht="12.75" hidden="1">
      <c r="B47" s="334"/>
      <c r="C47" s="350"/>
      <c r="D47" s="116"/>
      <c r="E47" s="116"/>
      <c r="F47" s="200"/>
      <c r="G47" s="200"/>
      <c r="H47" s="210"/>
      <c r="I47" s="200"/>
      <c r="J47" s="213"/>
      <c r="K47" s="200"/>
      <c r="L47" s="200"/>
      <c r="M47" s="213"/>
      <c r="N47" s="339"/>
    </row>
    <row r="48" spans="2:14" s="340" customFormat="1" ht="12.75" hidden="1">
      <c r="B48" s="334"/>
      <c r="C48" s="226" t="s">
        <v>143</v>
      </c>
      <c r="D48" s="116">
        <v>0</v>
      </c>
      <c r="E48" s="116">
        <v>0</v>
      </c>
      <c r="F48" s="200">
        <v>0</v>
      </c>
      <c r="G48" s="200">
        <v>0</v>
      </c>
      <c r="H48" s="210">
        <v>0</v>
      </c>
      <c r="I48" s="200"/>
      <c r="J48" s="213">
        <f>SUM(D48:I48)</f>
        <v>0</v>
      </c>
      <c r="K48" s="200">
        <v>0</v>
      </c>
      <c r="L48" s="200"/>
      <c r="M48" s="213">
        <f>SUM(J48:L48)</f>
        <v>0</v>
      </c>
      <c r="N48" s="339"/>
    </row>
    <row r="49" spans="2:14" s="340" customFormat="1" ht="9.75" customHeight="1" hidden="1">
      <c r="B49" s="334"/>
      <c r="C49" s="350"/>
      <c r="D49" s="116"/>
      <c r="E49" s="116"/>
      <c r="F49" s="200"/>
      <c r="G49" s="200"/>
      <c r="H49" s="210"/>
      <c r="I49" s="200"/>
      <c r="J49" s="213"/>
      <c r="K49" s="200"/>
      <c r="L49" s="200"/>
      <c r="M49" s="213"/>
      <c r="N49" s="339"/>
    </row>
    <row r="50" spans="2:14" s="340" customFormat="1" ht="12.75" hidden="1">
      <c r="B50" s="334"/>
      <c r="C50" s="350" t="s">
        <v>147</v>
      </c>
      <c r="D50" s="116">
        <v>0</v>
      </c>
      <c r="E50" s="116">
        <v>0</v>
      </c>
      <c r="F50" s="200">
        <v>0</v>
      </c>
      <c r="G50" s="200">
        <v>0</v>
      </c>
      <c r="H50" s="210">
        <v>0</v>
      </c>
      <c r="I50" s="200">
        <v>0</v>
      </c>
      <c r="J50" s="213">
        <f>SUM(D50:I50)</f>
        <v>0</v>
      </c>
      <c r="K50" s="200">
        <v>0</v>
      </c>
      <c r="L50" s="200">
        <v>0</v>
      </c>
      <c r="M50" s="213">
        <f>SUM(J50:L50)</f>
        <v>0</v>
      </c>
      <c r="N50" s="339"/>
    </row>
    <row r="51" spans="2:14" s="340" customFormat="1" ht="12.75" hidden="1">
      <c r="B51" s="334"/>
      <c r="C51" s="350"/>
      <c r="D51" s="116"/>
      <c r="E51" s="116"/>
      <c r="F51" s="200"/>
      <c r="G51" s="200"/>
      <c r="H51" s="210"/>
      <c r="I51" s="200"/>
      <c r="J51" s="213"/>
      <c r="K51" s="200"/>
      <c r="L51" s="200"/>
      <c r="M51" s="213"/>
      <c r="N51" s="339"/>
    </row>
    <row r="52" spans="2:14" s="340" customFormat="1" ht="12.75" hidden="1">
      <c r="B52" s="334"/>
      <c r="C52" s="350" t="s">
        <v>112</v>
      </c>
      <c r="D52" s="116">
        <v>0</v>
      </c>
      <c r="E52" s="116">
        <v>0</v>
      </c>
      <c r="F52" s="200">
        <v>0</v>
      </c>
      <c r="G52" s="200">
        <v>0</v>
      </c>
      <c r="H52" s="210">
        <v>0</v>
      </c>
      <c r="I52" s="200">
        <v>0</v>
      </c>
      <c r="J52" s="213">
        <f>SUM(D52:I52)</f>
        <v>0</v>
      </c>
      <c r="K52" s="200">
        <v>0</v>
      </c>
      <c r="L52" s="200">
        <v>0</v>
      </c>
      <c r="M52" s="213">
        <f>SUM(J52:L52)</f>
        <v>0</v>
      </c>
      <c r="N52" s="339"/>
    </row>
    <row r="53" spans="2:14" s="340" customFormat="1" ht="12.75" hidden="1">
      <c r="B53" s="334"/>
      <c r="C53" s="350"/>
      <c r="D53" s="116"/>
      <c r="E53" s="116"/>
      <c r="F53" s="200"/>
      <c r="G53" s="200"/>
      <c r="H53" s="210"/>
      <c r="I53" s="200"/>
      <c r="J53" s="213"/>
      <c r="K53" s="200"/>
      <c r="L53" s="200"/>
      <c r="M53" s="213"/>
      <c r="N53" s="339"/>
    </row>
    <row r="54" spans="2:14" s="340" customFormat="1" ht="12.75" hidden="1">
      <c r="B54" s="334"/>
      <c r="C54" s="350" t="s">
        <v>99</v>
      </c>
      <c r="D54" s="116">
        <v>0</v>
      </c>
      <c r="E54" s="116">
        <v>0</v>
      </c>
      <c r="F54" s="200">
        <v>0</v>
      </c>
      <c r="G54" s="200">
        <v>0</v>
      </c>
      <c r="H54" s="210">
        <f>-3917+3917</f>
        <v>0</v>
      </c>
      <c r="I54" s="200"/>
      <c r="J54" s="213">
        <f>SUM(D54:H54)</f>
        <v>0</v>
      </c>
      <c r="K54" s="200">
        <v>0</v>
      </c>
      <c r="L54" s="200">
        <v>0</v>
      </c>
      <c r="M54" s="213">
        <f>SUM(J54:L54)</f>
        <v>0</v>
      </c>
      <c r="N54" s="339"/>
    </row>
    <row r="55" spans="2:14" s="340" customFormat="1" ht="10.5" customHeight="1" hidden="1">
      <c r="B55" s="334"/>
      <c r="C55" s="350"/>
      <c r="D55" s="116"/>
      <c r="E55" s="116"/>
      <c r="F55" s="200"/>
      <c r="G55" s="200"/>
      <c r="H55" s="210"/>
      <c r="I55" s="200"/>
      <c r="J55" s="213"/>
      <c r="K55" s="200"/>
      <c r="L55" s="200"/>
      <c r="M55" s="213"/>
      <c r="N55" s="339"/>
    </row>
    <row r="56" spans="2:14" s="340" customFormat="1" ht="12.75" hidden="1">
      <c r="B56" s="334"/>
      <c r="C56" s="350" t="s">
        <v>135</v>
      </c>
      <c r="D56" s="116">
        <v>0</v>
      </c>
      <c r="E56" s="116">
        <v>0</v>
      </c>
      <c r="F56" s="200">
        <v>0</v>
      </c>
      <c r="G56" s="200"/>
      <c r="H56" s="210">
        <v>0</v>
      </c>
      <c r="I56" s="200">
        <v>0</v>
      </c>
      <c r="J56" s="213">
        <f>SUM(D56:I56)</f>
        <v>0</v>
      </c>
      <c r="K56" s="200">
        <v>0</v>
      </c>
      <c r="L56" s="200"/>
      <c r="M56" s="213">
        <f>SUM(J56:L56)</f>
        <v>0</v>
      </c>
      <c r="N56" s="339"/>
    </row>
    <row r="57" spans="2:14" s="340" customFormat="1" ht="9" customHeight="1" hidden="1">
      <c r="B57" s="334"/>
      <c r="C57" s="350"/>
      <c r="D57" s="116"/>
      <c r="E57" s="116"/>
      <c r="F57" s="200"/>
      <c r="G57" s="200"/>
      <c r="H57" s="210"/>
      <c r="I57" s="200"/>
      <c r="J57" s="213"/>
      <c r="K57" s="200"/>
      <c r="L57" s="200"/>
      <c r="M57" s="213"/>
      <c r="N57" s="339"/>
    </row>
    <row r="58" spans="2:14" s="340" customFormat="1" ht="12.75" hidden="1">
      <c r="B58" s="334"/>
      <c r="C58" s="350" t="s">
        <v>137</v>
      </c>
      <c r="D58" s="116">
        <v>0</v>
      </c>
      <c r="E58" s="116">
        <v>0</v>
      </c>
      <c r="F58" s="200">
        <v>0</v>
      </c>
      <c r="G58" s="200"/>
      <c r="H58" s="210">
        <v>0</v>
      </c>
      <c r="I58" s="200">
        <v>0</v>
      </c>
      <c r="J58" s="213">
        <f>SUM(D58:I58)</f>
        <v>0</v>
      </c>
      <c r="K58" s="200">
        <v>0</v>
      </c>
      <c r="L58" s="200">
        <v>0</v>
      </c>
      <c r="M58" s="213">
        <f>SUM(J58:K58)</f>
        <v>0</v>
      </c>
      <c r="N58" s="339"/>
    </row>
    <row r="59" spans="2:14" s="340" customFormat="1" ht="12.75" hidden="1">
      <c r="B59" s="334"/>
      <c r="C59" s="350"/>
      <c r="D59" s="116"/>
      <c r="E59" s="116"/>
      <c r="F59" s="200"/>
      <c r="G59" s="200"/>
      <c r="H59" s="210"/>
      <c r="I59" s="200"/>
      <c r="J59" s="213"/>
      <c r="K59" s="200"/>
      <c r="L59" s="200"/>
      <c r="M59" s="213">
        <v>0</v>
      </c>
      <c r="N59" s="339"/>
    </row>
    <row r="60" spans="2:14" s="340" customFormat="1" ht="12.75" hidden="1">
      <c r="B60" s="334"/>
      <c r="C60" s="350" t="s">
        <v>104</v>
      </c>
      <c r="D60" s="116">
        <v>0</v>
      </c>
      <c r="E60" s="116">
        <v>0</v>
      </c>
      <c r="F60" s="200">
        <v>0</v>
      </c>
      <c r="G60" s="200">
        <v>0</v>
      </c>
      <c r="H60" s="352">
        <v>0</v>
      </c>
      <c r="I60" s="200">
        <v>0</v>
      </c>
      <c r="J60" s="213">
        <f>SUM(D60:I60)</f>
        <v>0</v>
      </c>
      <c r="K60" s="200">
        <v>0</v>
      </c>
      <c r="L60" s="200">
        <v>0</v>
      </c>
      <c r="M60" s="213">
        <f>SUM(J60:L60)</f>
        <v>0</v>
      </c>
      <c r="N60" s="339"/>
    </row>
    <row r="61" spans="2:14" s="340" customFormat="1" ht="12.75" hidden="1">
      <c r="B61" s="334"/>
      <c r="C61" s="350"/>
      <c r="D61" s="116"/>
      <c r="E61" s="116"/>
      <c r="F61" s="200"/>
      <c r="G61" s="200"/>
      <c r="H61" s="210"/>
      <c r="I61" s="200"/>
      <c r="J61" s="213"/>
      <c r="K61" s="200"/>
      <c r="L61" s="200"/>
      <c r="M61" s="213"/>
      <c r="N61" s="339"/>
    </row>
    <row r="62" spans="2:14" s="340" customFormat="1" ht="12.75" hidden="1">
      <c r="B62" s="334"/>
      <c r="C62" s="350" t="s">
        <v>41</v>
      </c>
      <c r="D62" s="116">
        <v>0</v>
      </c>
      <c r="E62" s="116">
        <v>0</v>
      </c>
      <c r="F62" s="200">
        <v>0</v>
      </c>
      <c r="G62" s="200">
        <v>0</v>
      </c>
      <c r="H62" s="200">
        <v>0</v>
      </c>
      <c r="I62" s="200">
        <v>0</v>
      </c>
      <c r="J62" s="213">
        <f>SUM(D62:I62)</f>
        <v>0</v>
      </c>
      <c r="K62" s="200">
        <v>0</v>
      </c>
      <c r="L62" s="200">
        <v>0</v>
      </c>
      <c r="M62" s="213">
        <f>SUM(J62:L62)</f>
        <v>0</v>
      </c>
      <c r="N62" s="339"/>
    </row>
    <row r="63" spans="2:14" s="340" customFormat="1" ht="12.75" hidden="1">
      <c r="B63" s="334"/>
      <c r="C63" s="350"/>
      <c r="D63" s="116"/>
      <c r="E63" s="116"/>
      <c r="F63" s="200"/>
      <c r="G63" s="200"/>
      <c r="H63" s="210"/>
      <c r="I63" s="200"/>
      <c r="J63" s="213"/>
      <c r="K63" s="200"/>
      <c r="L63" s="200"/>
      <c r="M63" s="213"/>
      <c r="N63" s="339"/>
    </row>
    <row r="64" spans="2:14" s="340" customFormat="1" ht="12.75" hidden="1">
      <c r="B64" s="334"/>
      <c r="C64" s="350" t="s">
        <v>115</v>
      </c>
      <c r="D64" s="116">
        <v>0</v>
      </c>
      <c r="E64" s="116">
        <v>0</v>
      </c>
      <c r="F64" s="200">
        <v>0</v>
      </c>
      <c r="G64" s="200"/>
      <c r="H64" s="200">
        <v>0</v>
      </c>
      <c r="I64" s="200">
        <v>0</v>
      </c>
      <c r="J64" s="213">
        <f>SUM(D64:I64)</f>
        <v>0</v>
      </c>
      <c r="K64" s="200">
        <v>0</v>
      </c>
      <c r="L64" s="200">
        <v>0</v>
      </c>
      <c r="M64" s="213">
        <f>SUM(J64:L64)</f>
        <v>0</v>
      </c>
      <c r="N64" s="339"/>
    </row>
    <row r="65" spans="2:14" s="340" customFormat="1" ht="12.75" hidden="1">
      <c r="B65" s="334"/>
      <c r="C65" s="350"/>
      <c r="D65" s="116"/>
      <c r="E65" s="116"/>
      <c r="F65" s="200"/>
      <c r="G65" s="200"/>
      <c r="H65" s="210"/>
      <c r="I65" s="200"/>
      <c r="J65" s="213"/>
      <c r="K65" s="200"/>
      <c r="L65" s="200"/>
      <c r="M65" s="213"/>
      <c r="N65" s="339"/>
    </row>
    <row r="66" spans="2:14" s="340" customFormat="1" ht="12.75" hidden="1">
      <c r="B66" s="334"/>
      <c r="C66" s="350" t="s">
        <v>116</v>
      </c>
      <c r="D66" s="116">
        <v>0</v>
      </c>
      <c r="E66" s="116">
        <v>0</v>
      </c>
      <c r="F66" s="200">
        <v>0</v>
      </c>
      <c r="G66" s="200"/>
      <c r="H66" s="200">
        <v>0</v>
      </c>
      <c r="I66" s="200">
        <v>0</v>
      </c>
      <c r="J66" s="213">
        <f>SUM(D66:I66)</f>
        <v>0</v>
      </c>
      <c r="K66" s="200">
        <v>0</v>
      </c>
      <c r="L66" s="200">
        <v>0</v>
      </c>
      <c r="M66" s="213">
        <f>SUM(J66:L66)</f>
        <v>0</v>
      </c>
      <c r="N66" s="339"/>
    </row>
    <row r="67" spans="2:14" s="340" customFormat="1" ht="12.75">
      <c r="B67" s="334"/>
      <c r="C67" s="350"/>
      <c r="D67" s="116"/>
      <c r="E67" s="116"/>
      <c r="F67" s="200"/>
      <c r="G67" s="200"/>
      <c r="H67" s="210"/>
      <c r="I67" s="200"/>
      <c r="J67" s="213"/>
      <c r="K67" s="200"/>
      <c r="L67" s="200"/>
      <c r="M67" s="213"/>
      <c r="N67" s="339"/>
    </row>
    <row r="68" spans="2:14" s="340" customFormat="1" ht="12.75">
      <c r="B68" s="334"/>
      <c r="C68" s="178" t="s">
        <v>207</v>
      </c>
      <c r="D68" s="116">
        <v>0</v>
      </c>
      <c r="E68" s="116">
        <v>0</v>
      </c>
      <c r="F68" s="200"/>
      <c r="G68" s="116">
        <v>0</v>
      </c>
      <c r="H68" s="110">
        <v>0</v>
      </c>
      <c r="I68" s="200"/>
      <c r="J68" s="117">
        <f>SUM(D68:I68)</f>
        <v>0</v>
      </c>
      <c r="K68" s="116">
        <v>-68259</v>
      </c>
      <c r="L68" s="200"/>
      <c r="M68" s="117">
        <f>SUM(J68:L68)</f>
        <v>-68259</v>
      </c>
      <c r="N68" s="339"/>
    </row>
    <row r="69" spans="2:14" s="340" customFormat="1" ht="10.5" customHeight="1">
      <c r="B69" s="334"/>
      <c r="C69" s="350"/>
      <c r="D69" s="116"/>
      <c r="E69" s="116"/>
      <c r="F69" s="200"/>
      <c r="G69" s="200"/>
      <c r="H69" s="210"/>
      <c r="I69" s="200"/>
      <c r="J69" s="213"/>
      <c r="K69" s="200"/>
      <c r="L69" s="200"/>
      <c r="M69" s="213"/>
      <c r="N69" s="339"/>
    </row>
    <row r="70" spans="2:14" s="349" customFormat="1" ht="12.75">
      <c r="B70" s="347"/>
      <c r="C70" s="178" t="s">
        <v>171</v>
      </c>
      <c r="D70" s="116">
        <v>0</v>
      </c>
      <c r="E70" s="116">
        <v>0</v>
      </c>
      <c r="F70" s="116">
        <v>0</v>
      </c>
      <c r="G70" s="116">
        <v>0</v>
      </c>
      <c r="H70" s="110">
        <v>-6777</v>
      </c>
      <c r="I70" s="116"/>
      <c r="J70" s="117">
        <f>SUM(D70:I70)</f>
        <v>-6777</v>
      </c>
      <c r="K70" s="116">
        <v>0</v>
      </c>
      <c r="L70" s="116"/>
      <c r="M70" s="117">
        <f>SUM(J70:L70)</f>
        <v>-6777</v>
      </c>
      <c r="N70" s="348"/>
    </row>
    <row r="71" spans="2:14" s="340" customFormat="1" ht="11.25" customHeight="1">
      <c r="B71" s="334"/>
      <c r="C71" s="350"/>
      <c r="D71" s="353"/>
      <c r="E71" s="353"/>
      <c r="F71" s="353"/>
      <c r="G71" s="353"/>
      <c r="H71" s="306"/>
      <c r="I71" s="353"/>
      <c r="J71" s="354"/>
      <c r="K71" s="353"/>
      <c r="L71" s="353"/>
      <c r="M71" s="354"/>
      <c r="N71" s="339"/>
    </row>
    <row r="72" spans="2:15" s="357" customFormat="1" ht="13.5" thickBot="1">
      <c r="B72" s="355"/>
      <c r="C72" s="356" t="s">
        <v>188</v>
      </c>
      <c r="D72" s="216">
        <f>SUM(D42:D71)</f>
        <v>181487</v>
      </c>
      <c r="E72" s="216">
        <f aca="true" t="shared" si="1" ref="E72:K72">SUM(E42:E71)</f>
        <v>69795</v>
      </c>
      <c r="F72" s="216">
        <f t="shared" si="1"/>
        <v>-8875</v>
      </c>
      <c r="G72" s="216">
        <f t="shared" si="1"/>
        <v>0</v>
      </c>
      <c r="H72" s="216">
        <f>SUM(H42:H71)</f>
        <v>466894</v>
      </c>
      <c r="I72" s="216">
        <f t="shared" si="1"/>
        <v>0</v>
      </c>
      <c r="J72" s="216">
        <f t="shared" si="1"/>
        <v>709301</v>
      </c>
      <c r="K72" s="216">
        <f t="shared" si="1"/>
        <v>0</v>
      </c>
      <c r="L72" s="216">
        <f>SUM(L38:L71)</f>
        <v>0</v>
      </c>
      <c r="M72" s="139">
        <f>SUM(M42:M71)</f>
        <v>709301</v>
      </c>
      <c r="N72" s="348"/>
      <c r="O72" s="349"/>
    </row>
    <row r="73" spans="2:14" s="360" customFormat="1" ht="13.5" thickTop="1">
      <c r="B73" s="358"/>
      <c r="C73" s="319"/>
      <c r="D73" s="189"/>
      <c r="E73" s="189"/>
      <c r="F73" s="189"/>
      <c r="G73" s="189"/>
      <c r="H73" s="190"/>
      <c r="I73" s="191"/>
      <c r="J73" s="189"/>
      <c r="K73" s="189"/>
      <c r="L73" s="189"/>
      <c r="M73" s="189"/>
      <c r="N73" s="359"/>
    </row>
    <row r="74" spans="2:14" s="360" customFormat="1" ht="12.75" hidden="1">
      <c r="B74" s="358"/>
      <c r="C74" s="319" t="s">
        <v>76</v>
      </c>
      <c r="D74" s="189"/>
      <c r="E74" s="189"/>
      <c r="F74" s="189"/>
      <c r="G74" s="189"/>
      <c r="H74" s="190"/>
      <c r="I74" s="189"/>
      <c r="J74" s="189"/>
      <c r="K74" s="189"/>
      <c r="L74" s="189"/>
      <c r="M74" s="189"/>
      <c r="N74" s="359"/>
    </row>
    <row r="75" spans="2:14" s="360" customFormat="1" ht="12.75" hidden="1">
      <c r="B75" s="358"/>
      <c r="C75" s="319"/>
      <c r="D75" s="189"/>
      <c r="E75" s="189"/>
      <c r="F75" s="189"/>
      <c r="G75" s="189"/>
      <c r="H75" s="190"/>
      <c r="I75" s="189"/>
      <c r="J75" s="189"/>
      <c r="K75" s="189"/>
      <c r="L75" s="189"/>
      <c r="M75" s="189"/>
      <c r="N75" s="359"/>
    </row>
    <row r="76" spans="2:14" s="360" customFormat="1" ht="12.75" hidden="1">
      <c r="B76" s="358"/>
      <c r="C76" s="326" t="s">
        <v>75</v>
      </c>
      <c r="D76" s="192"/>
      <c r="E76" s="192"/>
      <c r="F76" s="192"/>
      <c r="G76" s="192"/>
      <c r="H76" s="193"/>
      <c r="I76" s="192"/>
      <c r="J76" s="192"/>
      <c r="K76" s="192"/>
      <c r="L76" s="192"/>
      <c r="M76" s="192"/>
      <c r="N76" s="359"/>
    </row>
    <row r="77" spans="2:14" s="360" customFormat="1" ht="12.75" hidden="1">
      <c r="B77" s="358"/>
      <c r="C77" s="326"/>
      <c r="D77" s="192"/>
      <c r="E77" s="192"/>
      <c r="F77" s="192"/>
      <c r="G77" s="192"/>
      <c r="H77" s="193"/>
      <c r="I77" s="192"/>
      <c r="J77" s="192"/>
      <c r="K77" s="192"/>
      <c r="L77" s="192"/>
      <c r="M77" s="192"/>
      <c r="N77" s="359"/>
    </row>
    <row r="78" spans="2:14" s="360" customFormat="1" ht="12.75" hidden="1">
      <c r="B78" s="358"/>
      <c r="C78" s="326" t="s">
        <v>69</v>
      </c>
      <c r="D78" s="194">
        <v>0</v>
      </c>
      <c r="E78" s="194">
        <v>0</v>
      </c>
      <c r="F78" s="194">
        <v>0</v>
      </c>
      <c r="G78" s="194"/>
      <c r="H78" s="195">
        <v>0</v>
      </c>
      <c r="I78" s="194"/>
      <c r="J78" s="194">
        <f>SUM(D78:H78)</f>
        <v>0</v>
      </c>
      <c r="K78" s="192"/>
      <c r="L78" s="192"/>
      <c r="M78" s="192"/>
      <c r="N78" s="359"/>
    </row>
    <row r="79" spans="2:14" s="360" customFormat="1" ht="12.75" hidden="1">
      <c r="B79" s="358"/>
      <c r="C79" s="326"/>
      <c r="D79" s="192"/>
      <c r="E79" s="192"/>
      <c r="F79" s="192"/>
      <c r="G79" s="192"/>
      <c r="H79" s="193"/>
      <c r="I79" s="192"/>
      <c r="J79" s="192"/>
      <c r="K79" s="192"/>
      <c r="L79" s="192"/>
      <c r="M79" s="192"/>
      <c r="N79" s="359"/>
    </row>
    <row r="80" spans="2:14" s="360" customFormat="1" ht="12.75" hidden="1">
      <c r="B80" s="358"/>
      <c r="C80" s="326" t="s">
        <v>70</v>
      </c>
      <c r="D80" s="192">
        <f>SUM(D76:D78)</f>
        <v>0</v>
      </c>
      <c r="E80" s="192">
        <f>SUM(E76:E78)</f>
        <v>0</v>
      </c>
      <c r="F80" s="192">
        <f>SUM(F76:F78)</f>
        <v>0</v>
      </c>
      <c r="G80" s="192"/>
      <c r="H80" s="193">
        <f>SUM(H76:H78)</f>
        <v>0</v>
      </c>
      <c r="I80" s="192"/>
      <c r="J80" s="192">
        <f>SUM(D80:H80)</f>
        <v>0</v>
      </c>
      <c r="K80" s="192"/>
      <c r="L80" s="192"/>
      <c r="M80" s="192"/>
      <c r="N80" s="359"/>
    </row>
    <row r="81" spans="2:14" s="360" customFormat="1" ht="12.75" hidden="1">
      <c r="B81" s="358"/>
      <c r="C81" s="319"/>
      <c r="D81" s="189"/>
      <c r="E81" s="189"/>
      <c r="F81" s="189"/>
      <c r="G81" s="189"/>
      <c r="H81" s="190"/>
      <c r="I81" s="189"/>
      <c r="J81" s="189"/>
      <c r="K81" s="189"/>
      <c r="L81" s="189"/>
      <c r="M81" s="189"/>
      <c r="N81" s="359"/>
    </row>
    <row r="82" spans="2:14" s="360" customFormat="1" ht="6.75" customHeight="1">
      <c r="B82" s="358"/>
      <c r="C82" s="319"/>
      <c r="D82" s="189"/>
      <c r="E82" s="189"/>
      <c r="F82" s="189"/>
      <c r="G82" s="189"/>
      <c r="H82" s="190"/>
      <c r="I82" s="189"/>
      <c r="J82" s="189"/>
      <c r="K82" s="189"/>
      <c r="L82" s="189"/>
      <c r="M82" s="189"/>
      <c r="N82" s="359"/>
    </row>
    <row r="83" spans="2:14" s="360" customFormat="1" ht="12.75">
      <c r="B83" s="358"/>
      <c r="C83" s="188" t="s">
        <v>189</v>
      </c>
      <c r="D83" s="189"/>
      <c r="E83" s="189"/>
      <c r="F83" s="189"/>
      <c r="G83" s="189"/>
      <c r="H83" s="190"/>
      <c r="I83" s="189"/>
      <c r="J83" s="189"/>
      <c r="K83" s="189"/>
      <c r="L83" s="189"/>
      <c r="M83" s="189"/>
      <c r="N83" s="359"/>
    </row>
    <row r="84" spans="2:14" s="360" customFormat="1" ht="12.75">
      <c r="B84" s="358"/>
      <c r="C84" s="319"/>
      <c r="D84" s="212"/>
      <c r="E84" s="212"/>
      <c r="F84" s="212"/>
      <c r="G84" s="212"/>
      <c r="H84" s="295"/>
      <c r="I84" s="212"/>
      <c r="J84" s="212"/>
      <c r="K84" s="212"/>
      <c r="L84" s="212"/>
      <c r="M84" s="212"/>
      <c r="N84" s="359"/>
    </row>
    <row r="85" spans="2:14" s="360" customFormat="1" ht="12.75">
      <c r="B85" s="358"/>
      <c r="C85" s="326" t="s">
        <v>131</v>
      </c>
      <c r="D85" s="38">
        <v>180721</v>
      </c>
      <c r="E85" s="38">
        <v>69335</v>
      </c>
      <c r="F85" s="38">
        <v>7568</v>
      </c>
      <c r="G85" s="38">
        <v>0</v>
      </c>
      <c r="H85" s="209">
        <v>151201</v>
      </c>
      <c r="I85" s="116">
        <v>0</v>
      </c>
      <c r="J85" s="212">
        <f>SUM(D85:I85)</f>
        <v>408825</v>
      </c>
      <c r="K85" s="38">
        <v>47236</v>
      </c>
      <c r="L85" s="38">
        <f>L147</f>
        <v>0</v>
      </c>
      <c r="M85" s="212">
        <f>SUM(J85:L85)</f>
        <v>456061</v>
      </c>
      <c r="N85" s="359"/>
    </row>
    <row r="86" spans="2:14" s="360" customFormat="1" ht="12.75">
      <c r="B86" s="358"/>
      <c r="C86" s="326"/>
      <c r="D86" s="38"/>
      <c r="E86" s="38"/>
      <c r="F86" s="38"/>
      <c r="G86" s="38"/>
      <c r="H86" s="209"/>
      <c r="I86" s="116"/>
      <c r="J86" s="212"/>
      <c r="K86" s="38"/>
      <c r="L86" s="38"/>
      <c r="M86" s="212"/>
      <c r="N86" s="359"/>
    </row>
    <row r="87" spans="2:14" s="360" customFormat="1" ht="12.75">
      <c r="B87" s="358"/>
      <c r="C87" s="326" t="s">
        <v>168</v>
      </c>
      <c r="D87" s="38">
        <v>0</v>
      </c>
      <c r="E87" s="38">
        <v>0</v>
      </c>
      <c r="F87" s="38">
        <v>0</v>
      </c>
      <c r="G87" s="38">
        <v>0</v>
      </c>
      <c r="H87" s="209">
        <v>5469</v>
      </c>
      <c r="I87" s="116"/>
      <c r="J87" s="212">
        <f>SUM(D87:I87)</f>
        <v>5469</v>
      </c>
      <c r="K87" s="38">
        <v>1367</v>
      </c>
      <c r="L87" s="38"/>
      <c r="M87" s="212">
        <f>SUM(J87:L87)</f>
        <v>6836</v>
      </c>
      <c r="N87" s="359"/>
    </row>
    <row r="88" spans="2:14" s="360" customFormat="1" ht="12.75">
      <c r="B88" s="358"/>
      <c r="C88" s="326"/>
      <c r="D88" s="296"/>
      <c r="E88" s="296"/>
      <c r="F88" s="296"/>
      <c r="G88" s="296"/>
      <c r="H88" s="297"/>
      <c r="I88" s="118"/>
      <c r="J88" s="298"/>
      <c r="K88" s="296"/>
      <c r="L88" s="296"/>
      <c r="M88" s="298"/>
      <c r="N88" s="359"/>
    </row>
    <row r="89" spans="2:14" s="360" customFormat="1" ht="12.75">
      <c r="B89" s="358"/>
      <c r="C89" s="326" t="s">
        <v>169</v>
      </c>
      <c r="D89" s="38">
        <f>SUM(D85:D88)</f>
        <v>180721</v>
      </c>
      <c r="E89" s="38">
        <f>SUM(E85:E88)</f>
        <v>69335</v>
      </c>
      <c r="F89" s="38">
        <f>SUM(F85:F88)</f>
        <v>7568</v>
      </c>
      <c r="G89" s="38">
        <f>SUM(G85:G88)</f>
        <v>0</v>
      </c>
      <c r="H89" s="38">
        <f>SUM(H85:H88)</f>
        <v>156670</v>
      </c>
      <c r="I89" s="116"/>
      <c r="J89" s="212">
        <f>SUM(J85:J88)</f>
        <v>414294</v>
      </c>
      <c r="K89" s="38">
        <f>SUM(K85:K88)</f>
        <v>48603</v>
      </c>
      <c r="L89" s="38"/>
      <c r="M89" s="212">
        <f>SUM(M85:M88)</f>
        <v>462897</v>
      </c>
      <c r="N89" s="359"/>
    </row>
    <row r="90" spans="2:14" s="360" customFormat="1" ht="12.75">
      <c r="B90" s="358"/>
      <c r="C90" s="319"/>
      <c r="D90" s="212"/>
      <c r="E90" s="212"/>
      <c r="F90" s="212"/>
      <c r="G90" s="212"/>
      <c r="H90" s="295"/>
      <c r="I90" s="212"/>
      <c r="J90" s="212"/>
      <c r="K90" s="212"/>
      <c r="L90" s="212"/>
      <c r="M90" s="212"/>
      <c r="N90" s="359"/>
    </row>
    <row r="91" spans="2:14" s="360" customFormat="1" ht="12.75">
      <c r="B91" s="358"/>
      <c r="C91" s="326" t="s">
        <v>199</v>
      </c>
      <c r="D91" s="116">
        <v>0</v>
      </c>
      <c r="E91" s="116">
        <v>0</v>
      </c>
      <c r="F91" s="38">
        <v>2321</v>
      </c>
      <c r="G91" s="38">
        <f>'IS'!G48</f>
        <v>0</v>
      </c>
      <c r="H91" s="116">
        <v>29180</v>
      </c>
      <c r="I91" s="116">
        <v>0</v>
      </c>
      <c r="J91" s="212">
        <f>SUM(D91:I91)</f>
        <v>31501</v>
      </c>
      <c r="K91" s="116">
        <v>7777</v>
      </c>
      <c r="L91" s="116">
        <v>0</v>
      </c>
      <c r="M91" s="212">
        <f>SUM(J91:L91)</f>
        <v>39278</v>
      </c>
      <c r="N91" s="359"/>
    </row>
    <row r="92" spans="2:14" s="360" customFormat="1" ht="12.75" hidden="1">
      <c r="B92" s="358"/>
      <c r="C92" s="319"/>
      <c r="D92" s="212"/>
      <c r="E92" s="212"/>
      <c r="F92" s="212"/>
      <c r="G92" s="212"/>
      <c r="H92" s="295"/>
      <c r="I92" s="212"/>
      <c r="J92" s="212"/>
      <c r="K92" s="212"/>
      <c r="L92" s="212"/>
      <c r="M92" s="212"/>
      <c r="N92" s="359"/>
    </row>
    <row r="93" spans="2:14" s="363" customFormat="1" ht="12.75" hidden="1">
      <c r="B93" s="361"/>
      <c r="C93" s="178" t="s">
        <v>146</v>
      </c>
      <c r="D93" s="116">
        <v>0</v>
      </c>
      <c r="E93" s="116">
        <v>0</v>
      </c>
      <c r="F93" s="116">
        <v>0</v>
      </c>
      <c r="G93" s="116">
        <v>0</v>
      </c>
      <c r="H93" s="110">
        <v>0</v>
      </c>
      <c r="I93" s="116">
        <v>0</v>
      </c>
      <c r="J93" s="212">
        <f>SUM(D93:I93)</f>
        <v>0</v>
      </c>
      <c r="K93" s="116">
        <v>0</v>
      </c>
      <c r="L93" s="116">
        <v>0</v>
      </c>
      <c r="M93" s="212">
        <f>SUM(J93:L93)</f>
        <v>0</v>
      </c>
      <c r="N93" s="362"/>
    </row>
    <row r="94" spans="2:14" s="360" customFormat="1" ht="12.75" hidden="1">
      <c r="B94" s="358"/>
      <c r="C94" s="326"/>
      <c r="D94" s="38"/>
      <c r="E94" s="38"/>
      <c r="F94" s="38"/>
      <c r="G94" s="38"/>
      <c r="H94" s="209"/>
      <c r="I94" s="38"/>
      <c r="J94" s="212"/>
      <c r="K94" s="38"/>
      <c r="L94" s="38"/>
      <c r="M94" s="212"/>
      <c r="N94" s="359"/>
    </row>
    <row r="95" spans="2:14" s="360" customFormat="1" ht="12.75" hidden="1">
      <c r="B95" s="358"/>
      <c r="C95" s="326" t="s">
        <v>109</v>
      </c>
      <c r="D95" s="38">
        <v>0</v>
      </c>
      <c r="E95" s="38">
        <v>0</v>
      </c>
      <c r="F95" s="38">
        <v>0</v>
      </c>
      <c r="G95" s="38">
        <v>0</v>
      </c>
      <c r="H95" s="209">
        <v>0</v>
      </c>
      <c r="I95" s="38">
        <v>0</v>
      </c>
      <c r="J95" s="212">
        <f>SUM(D95:I95)</f>
        <v>0</v>
      </c>
      <c r="K95" s="38">
        <v>0</v>
      </c>
      <c r="L95" s="38">
        <v>0</v>
      </c>
      <c r="M95" s="212">
        <f>SUM(J95:K95)</f>
        <v>0</v>
      </c>
      <c r="N95" s="359"/>
    </row>
    <row r="96" spans="2:14" s="360" customFormat="1" ht="12.75" hidden="1">
      <c r="B96" s="358"/>
      <c r="C96" s="326"/>
      <c r="D96" s="38"/>
      <c r="E96" s="38"/>
      <c r="F96" s="38"/>
      <c r="G96" s="38"/>
      <c r="H96" s="209"/>
      <c r="I96" s="38"/>
      <c r="J96" s="212"/>
      <c r="K96" s="38"/>
      <c r="L96" s="38"/>
      <c r="M96" s="212"/>
      <c r="N96" s="359"/>
    </row>
    <row r="97" spans="2:14" s="360" customFormat="1" ht="12.75" hidden="1">
      <c r="B97" s="358"/>
      <c r="C97" s="326" t="s">
        <v>117</v>
      </c>
      <c r="D97" s="116">
        <v>0</v>
      </c>
      <c r="E97" s="116">
        <v>0</v>
      </c>
      <c r="F97" s="116">
        <v>0</v>
      </c>
      <c r="G97" s="38">
        <v>0</v>
      </c>
      <c r="H97" s="116">
        <v>0</v>
      </c>
      <c r="I97" s="116">
        <v>0</v>
      </c>
      <c r="J97" s="212">
        <f>SUM(D97:I97)</f>
        <v>0</v>
      </c>
      <c r="K97" s="38">
        <v>0</v>
      </c>
      <c r="L97" s="116">
        <v>0</v>
      </c>
      <c r="M97" s="212">
        <f>SUM(J97:L97)</f>
        <v>0</v>
      </c>
      <c r="N97" s="359"/>
    </row>
    <row r="98" spans="2:14" s="360" customFormat="1" ht="12.75">
      <c r="B98" s="358"/>
      <c r="C98" s="326"/>
      <c r="D98" s="116"/>
      <c r="E98" s="116"/>
      <c r="F98" s="116"/>
      <c r="G98" s="38"/>
      <c r="H98" s="110"/>
      <c r="I98" s="116"/>
      <c r="J98" s="212"/>
      <c r="K98" s="38"/>
      <c r="L98" s="116"/>
      <c r="M98" s="212"/>
      <c r="N98" s="359"/>
    </row>
    <row r="99" spans="2:14" s="360" customFormat="1" ht="12.75">
      <c r="B99" s="358"/>
      <c r="C99" s="326" t="s">
        <v>135</v>
      </c>
      <c r="D99" s="116">
        <v>0</v>
      </c>
      <c r="E99" s="116">
        <v>0</v>
      </c>
      <c r="F99" s="116">
        <v>0</v>
      </c>
      <c r="G99" s="38"/>
      <c r="H99" s="110">
        <v>-6777</v>
      </c>
      <c r="I99" s="116"/>
      <c r="J99" s="212">
        <f>SUM(D99:I99)</f>
        <v>-6777</v>
      </c>
      <c r="K99" s="38">
        <v>0</v>
      </c>
      <c r="L99" s="116"/>
      <c r="M99" s="212">
        <f>SUM(J99:L99)</f>
        <v>-6777</v>
      </c>
      <c r="N99" s="359"/>
    </row>
    <row r="100" spans="2:14" s="360" customFormat="1" ht="12.75">
      <c r="B100" s="358"/>
      <c r="C100" s="319"/>
      <c r="D100" s="38"/>
      <c r="E100" s="38"/>
      <c r="F100" s="38"/>
      <c r="G100" s="38"/>
      <c r="H100" s="209"/>
      <c r="I100" s="38"/>
      <c r="J100" s="212"/>
      <c r="K100" s="38"/>
      <c r="L100" s="38"/>
      <c r="M100" s="212"/>
      <c r="N100" s="359"/>
    </row>
    <row r="101" spans="2:14" s="360" customFormat="1" ht="12.75">
      <c r="B101" s="358"/>
      <c r="C101" s="326" t="s">
        <v>138</v>
      </c>
      <c r="D101" s="116">
        <v>0</v>
      </c>
      <c r="E101" s="116">
        <v>0</v>
      </c>
      <c r="F101" s="116">
        <v>0</v>
      </c>
      <c r="G101" s="38">
        <v>0</v>
      </c>
      <c r="H101" s="209">
        <v>-4066</v>
      </c>
      <c r="I101" s="116">
        <v>0</v>
      </c>
      <c r="J101" s="212">
        <f>SUM(D101:I101)</f>
        <v>-4066</v>
      </c>
      <c r="K101" s="116">
        <v>-1500</v>
      </c>
      <c r="L101" s="116">
        <v>0</v>
      </c>
      <c r="M101" s="212">
        <f>SUM(J101:L101)</f>
        <v>-5566</v>
      </c>
      <c r="N101" s="359"/>
    </row>
    <row r="102" spans="2:14" s="360" customFormat="1" ht="12.75" hidden="1">
      <c r="B102" s="358"/>
      <c r="C102" s="326"/>
      <c r="D102" s="38"/>
      <c r="E102" s="38"/>
      <c r="F102" s="38"/>
      <c r="G102" s="38"/>
      <c r="H102" s="209"/>
      <c r="I102" s="38"/>
      <c r="J102" s="212"/>
      <c r="K102" s="38"/>
      <c r="L102" s="38"/>
      <c r="M102" s="212"/>
      <c r="N102" s="359"/>
    </row>
    <row r="103" spans="2:14" s="360" customFormat="1" ht="12.75" hidden="1">
      <c r="B103" s="358"/>
      <c r="C103" s="326" t="s">
        <v>120</v>
      </c>
      <c r="D103" s="116">
        <v>0</v>
      </c>
      <c r="E103" s="116">
        <v>0</v>
      </c>
      <c r="F103" s="116">
        <v>0</v>
      </c>
      <c r="G103" s="38"/>
      <c r="H103" s="116">
        <v>0</v>
      </c>
      <c r="I103" s="116">
        <v>0</v>
      </c>
      <c r="J103" s="212">
        <f>SUM(D103:I103)</f>
        <v>0</v>
      </c>
      <c r="K103" s="116">
        <v>0</v>
      </c>
      <c r="L103" s="38">
        <v>0</v>
      </c>
      <c r="M103" s="212">
        <f>SUM(J103:L103)</f>
        <v>0</v>
      </c>
      <c r="N103" s="359"/>
    </row>
    <row r="104" spans="2:14" s="360" customFormat="1" ht="12.75" hidden="1">
      <c r="B104" s="358"/>
      <c r="C104" s="319"/>
      <c r="D104" s="38"/>
      <c r="E104" s="38"/>
      <c r="F104" s="38"/>
      <c r="G104" s="38"/>
      <c r="H104" s="209"/>
      <c r="I104" s="38"/>
      <c r="J104" s="212"/>
      <c r="K104" s="38"/>
      <c r="L104" s="38"/>
      <c r="M104" s="212"/>
      <c r="N104" s="359"/>
    </row>
    <row r="105" spans="2:14" s="360" customFormat="1" ht="12.75" hidden="1">
      <c r="B105" s="358"/>
      <c r="C105" s="326" t="s">
        <v>41</v>
      </c>
      <c r="D105" s="116">
        <v>0</v>
      </c>
      <c r="E105" s="116">
        <v>0</v>
      </c>
      <c r="F105" s="116">
        <v>0</v>
      </c>
      <c r="G105" s="38">
        <v>0</v>
      </c>
      <c r="H105" s="116">
        <v>0</v>
      </c>
      <c r="I105" s="116">
        <v>0</v>
      </c>
      <c r="J105" s="212">
        <f>SUM(D105:I105)</f>
        <v>0</v>
      </c>
      <c r="K105" s="116">
        <v>0</v>
      </c>
      <c r="L105" s="116">
        <v>0</v>
      </c>
      <c r="M105" s="212">
        <f>SUM(J105:L105)</f>
        <v>0</v>
      </c>
      <c r="N105" s="359"/>
    </row>
    <row r="106" spans="2:14" s="360" customFormat="1" ht="12.75" hidden="1">
      <c r="B106" s="358"/>
      <c r="C106" s="319"/>
      <c r="D106" s="38"/>
      <c r="E106" s="38"/>
      <c r="F106" s="38"/>
      <c r="G106" s="38"/>
      <c r="H106" s="209"/>
      <c r="I106" s="38"/>
      <c r="J106" s="212"/>
      <c r="K106" s="38"/>
      <c r="L106" s="38"/>
      <c r="M106" s="212"/>
      <c r="N106" s="359"/>
    </row>
    <row r="107" spans="2:14" s="360" customFormat="1" ht="12.75" hidden="1">
      <c r="B107" s="358"/>
      <c r="C107" s="326" t="s">
        <v>123</v>
      </c>
      <c r="D107" s="116">
        <v>0</v>
      </c>
      <c r="E107" s="116">
        <v>0</v>
      </c>
      <c r="F107" s="38">
        <v>0</v>
      </c>
      <c r="G107" s="38">
        <v>0</v>
      </c>
      <c r="H107" s="209">
        <v>0</v>
      </c>
      <c r="I107" s="38">
        <v>0</v>
      </c>
      <c r="J107" s="212">
        <f>SUM(D107:I107)</f>
        <v>0</v>
      </c>
      <c r="K107" s="38">
        <v>0</v>
      </c>
      <c r="L107" s="38">
        <v>0</v>
      </c>
      <c r="M107" s="212">
        <f>SUM(J107:L107)</f>
        <v>0</v>
      </c>
      <c r="N107" s="359"/>
    </row>
    <row r="108" spans="2:14" s="360" customFormat="1" ht="12.75" hidden="1">
      <c r="B108" s="358"/>
      <c r="C108" s="319"/>
      <c r="D108" s="38"/>
      <c r="E108" s="38"/>
      <c r="F108" s="38"/>
      <c r="G108" s="38"/>
      <c r="H108" s="209"/>
      <c r="I108" s="38"/>
      <c r="J108" s="212"/>
      <c r="K108" s="38"/>
      <c r="L108" s="38"/>
      <c r="M108" s="212"/>
      <c r="N108" s="359"/>
    </row>
    <row r="109" spans="2:14" s="360" customFormat="1" ht="12.75" hidden="1">
      <c r="B109" s="358"/>
      <c r="C109" s="326" t="s">
        <v>124</v>
      </c>
      <c r="D109" s="116">
        <v>0</v>
      </c>
      <c r="E109" s="116">
        <v>0</v>
      </c>
      <c r="F109" s="116">
        <v>0</v>
      </c>
      <c r="G109" s="38">
        <v>0</v>
      </c>
      <c r="H109" s="116">
        <v>0</v>
      </c>
      <c r="I109" s="116">
        <v>0</v>
      </c>
      <c r="J109" s="212">
        <f>SUM(D109:I109)</f>
        <v>0</v>
      </c>
      <c r="K109" s="116">
        <v>0</v>
      </c>
      <c r="L109" s="116">
        <v>0</v>
      </c>
      <c r="M109" s="212">
        <f>SUM(J109:L109)</f>
        <v>0</v>
      </c>
      <c r="N109" s="359"/>
    </row>
    <row r="110" spans="2:14" s="360" customFormat="1" ht="12.75" hidden="1">
      <c r="B110" s="358"/>
      <c r="C110" s="326"/>
      <c r="D110" s="38"/>
      <c r="E110" s="38"/>
      <c r="F110" s="116"/>
      <c r="G110" s="38"/>
      <c r="H110" s="110"/>
      <c r="I110" s="116"/>
      <c r="J110" s="212"/>
      <c r="K110" s="116"/>
      <c r="L110" s="116"/>
      <c r="M110" s="117"/>
      <c r="N110" s="359"/>
    </row>
    <row r="111" spans="2:14" s="360" customFormat="1" ht="12.75" hidden="1">
      <c r="B111" s="358"/>
      <c r="C111" s="326" t="s">
        <v>125</v>
      </c>
      <c r="D111" s="38">
        <v>0</v>
      </c>
      <c r="E111" s="116">
        <v>0</v>
      </c>
      <c r="F111" s="116">
        <v>0</v>
      </c>
      <c r="G111" s="38"/>
      <c r="H111" s="110">
        <v>0</v>
      </c>
      <c r="I111" s="116">
        <v>0</v>
      </c>
      <c r="J111" s="212">
        <f>SUM(D111:I111)</f>
        <v>0</v>
      </c>
      <c r="K111" s="116">
        <v>0</v>
      </c>
      <c r="L111" s="116">
        <v>0</v>
      </c>
      <c r="M111" s="212">
        <f>SUM(J111:L111)</f>
        <v>0</v>
      </c>
      <c r="N111" s="359"/>
    </row>
    <row r="112" spans="2:14" s="360" customFormat="1" ht="12" customHeight="1">
      <c r="B112" s="358"/>
      <c r="C112" s="319"/>
      <c r="D112" s="298"/>
      <c r="E112" s="298"/>
      <c r="F112" s="298"/>
      <c r="G112" s="298"/>
      <c r="H112" s="299"/>
      <c r="I112" s="298"/>
      <c r="J112" s="298"/>
      <c r="K112" s="298"/>
      <c r="L112" s="298"/>
      <c r="M112" s="298"/>
      <c r="N112" s="359"/>
    </row>
    <row r="113" spans="2:14" s="360" customFormat="1" ht="13.5" thickBot="1">
      <c r="B113" s="358"/>
      <c r="C113" s="364" t="s">
        <v>190</v>
      </c>
      <c r="D113" s="300">
        <f>SUM(D89:D112)</f>
        <v>180721</v>
      </c>
      <c r="E113" s="300">
        <f>SUM(E89:E112)</f>
        <v>69335</v>
      </c>
      <c r="F113" s="300">
        <f>SUM(F89:F112)</f>
        <v>9889</v>
      </c>
      <c r="G113" s="300">
        <f>SUM(G89:G112)</f>
        <v>0</v>
      </c>
      <c r="H113" s="300">
        <f>SUM(H89:H112)</f>
        <v>175007</v>
      </c>
      <c r="I113" s="300">
        <f>SUM(I85:I112)</f>
        <v>0</v>
      </c>
      <c r="J113" s="300">
        <f>SUM(J89:J112)</f>
        <v>434952</v>
      </c>
      <c r="K113" s="300">
        <f>SUM(K89:K112)</f>
        <v>54880</v>
      </c>
      <c r="L113" s="300">
        <f>SUM(L85:L112)</f>
        <v>0</v>
      </c>
      <c r="M113" s="300">
        <f>SUM(M89:M112)</f>
        <v>489832</v>
      </c>
      <c r="N113" s="359"/>
    </row>
    <row r="114" spans="2:14" s="325" customFormat="1" ht="14.25" thickBot="1" thickTop="1">
      <c r="B114" s="365"/>
      <c r="C114" s="366"/>
      <c r="D114" s="367"/>
      <c r="E114" s="367"/>
      <c r="F114" s="367"/>
      <c r="G114" s="367"/>
      <c r="H114" s="367"/>
      <c r="I114" s="367"/>
      <c r="J114" s="367"/>
      <c r="K114" s="367"/>
      <c r="L114" s="367"/>
      <c r="M114" s="367"/>
      <c r="N114" s="368"/>
    </row>
    <row r="115" spans="3:14" s="325" customFormat="1" ht="12.75">
      <c r="C115" s="328"/>
      <c r="D115" s="369"/>
      <c r="E115" s="369"/>
      <c r="F115" s="328"/>
      <c r="G115" s="328"/>
      <c r="H115" s="328"/>
      <c r="I115" s="328"/>
      <c r="J115" s="328"/>
      <c r="K115" s="328"/>
      <c r="L115" s="328"/>
      <c r="M115" s="328"/>
      <c r="N115" s="328"/>
    </row>
    <row r="116" spans="3:14" s="325" customFormat="1" ht="12.75">
      <c r="C116" s="328"/>
      <c r="D116" s="369"/>
      <c r="E116" s="369"/>
      <c r="F116" s="328"/>
      <c r="G116" s="328"/>
      <c r="H116" s="328"/>
      <c r="I116" s="328"/>
      <c r="J116" s="328"/>
      <c r="K116" s="328"/>
      <c r="L116" s="328"/>
      <c r="M116" s="328"/>
      <c r="N116" s="328"/>
    </row>
    <row r="117" spans="3:14" s="325" customFormat="1" ht="12.75">
      <c r="C117" s="328"/>
      <c r="D117" s="369"/>
      <c r="E117" s="369"/>
      <c r="F117" s="328"/>
      <c r="G117" s="328"/>
      <c r="H117" s="328"/>
      <c r="I117" s="328"/>
      <c r="J117" s="328"/>
      <c r="K117" s="328"/>
      <c r="L117" s="328"/>
      <c r="M117" s="328"/>
      <c r="N117" s="328"/>
    </row>
    <row r="118" spans="4:5" s="325" customFormat="1" ht="12.75">
      <c r="D118" s="370"/>
      <c r="E118" s="370"/>
    </row>
    <row r="119" spans="4:5" s="325" customFormat="1" ht="12.75">
      <c r="D119" s="370"/>
      <c r="E119" s="370"/>
    </row>
    <row r="120" spans="4:5" s="325" customFormat="1" ht="12.75">
      <c r="D120" s="370"/>
      <c r="E120" s="370"/>
    </row>
    <row r="121" spans="4:5" s="325" customFormat="1" ht="12.75">
      <c r="D121" s="370"/>
      <c r="E121" s="370"/>
    </row>
    <row r="122" spans="4:5" s="325" customFormat="1" ht="12.75">
      <c r="D122" s="370"/>
      <c r="E122" s="370"/>
    </row>
    <row r="123" spans="4:5" s="325" customFormat="1" ht="12.75">
      <c r="D123" s="370"/>
      <c r="E123" s="370"/>
    </row>
    <row r="124" s="325" customFormat="1" ht="12.75"/>
    <row r="125" spans="4:5" s="325" customFormat="1" ht="12.75">
      <c r="D125" s="370"/>
      <c r="E125" s="370"/>
    </row>
    <row r="126" spans="4:5" s="325" customFormat="1" ht="12.75">
      <c r="D126" s="370"/>
      <c r="E126" s="370"/>
    </row>
    <row r="127" spans="4:5" s="325" customFormat="1" ht="12.75">
      <c r="D127" s="370"/>
      <c r="E127" s="370"/>
    </row>
    <row r="128" s="325" customFormat="1" ht="12.75"/>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R85"/>
  <sheetViews>
    <sheetView view="pageBreakPreview" zoomScaleNormal="86" zoomScaleSheetLayoutView="100" zoomScalePageLayoutView="0" workbookViewId="0" topLeftCell="A1">
      <selection activeCell="G26" sqref="G26"/>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229"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4"/>
      <c r="C1" s="21"/>
      <c r="D1" s="21"/>
      <c r="E1" s="21"/>
      <c r="F1" s="21"/>
      <c r="G1" s="222"/>
      <c r="H1" s="93"/>
      <c r="I1" s="3"/>
    </row>
    <row r="2" spans="2:9" ht="12.75">
      <c r="B2" s="12"/>
      <c r="C2" s="25"/>
      <c r="D2" s="25"/>
      <c r="E2" s="25"/>
      <c r="F2" s="25"/>
      <c r="G2" s="202"/>
      <c r="H2" s="10"/>
      <c r="I2" s="5"/>
    </row>
    <row r="3" spans="2:9" ht="12.75" customHeight="1">
      <c r="B3" s="12"/>
      <c r="C3" s="25"/>
      <c r="D3" s="25"/>
      <c r="E3" s="25"/>
      <c r="F3" s="25"/>
      <c r="G3" s="202"/>
      <c r="H3" s="10"/>
      <c r="I3" s="5"/>
    </row>
    <row r="4" spans="2:9" ht="12.75" customHeight="1">
      <c r="B4" s="12"/>
      <c r="C4" s="10"/>
      <c r="D4" s="10"/>
      <c r="E4" s="10"/>
      <c r="F4" s="10"/>
      <c r="G4" s="202"/>
      <c r="H4" s="15"/>
      <c r="I4" s="5"/>
    </row>
    <row r="5" spans="2:9" ht="15" customHeight="1">
      <c r="B5" s="12"/>
      <c r="C5" s="10"/>
      <c r="D5" s="10"/>
      <c r="E5" s="10"/>
      <c r="F5" s="10"/>
      <c r="G5" s="202"/>
      <c r="H5" s="15"/>
      <c r="I5" s="5"/>
    </row>
    <row r="6" spans="2:9" ht="12.75">
      <c r="B6" s="12"/>
      <c r="C6" s="268" t="str">
        <f>'BS'!C6</f>
        <v>(Company No : 363984-X)</v>
      </c>
      <c r="D6" s="268"/>
      <c r="E6" s="268"/>
      <c r="F6" s="268"/>
      <c r="G6" s="268"/>
      <c r="H6" s="268"/>
      <c r="I6" s="5"/>
    </row>
    <row r="7" spans="2:9" ht="12.75">
      <c r="B7" s="12"/>
      <c r="C7" s="269" t="s">
        <v>0</v>
      </c>
      <c r="D7" s="269"/>
      <c r="E7" s="269"/>
      <c r="F7" s="269"/>
      <c r="G7" s="269"/>
      <c r="H7" s="269"/>
      <c r="I7" s="5"/>
    </row>
    <row r="8" spans="2:9" ht="12.75">
      <c r="B8" s="12"/>
      <c r="C8" s="10"/>
      <c r="D8" s="10"/>
      <c r="E8" s="10"/>
      <c r="F8" s="10"/>
      <c r="G8" s="122"/>
      <c r="H8" s="15"/>
      <c r="I8" s="5"/>
    </row>
    <row r="9" spans="2:9" ht="12.75">
      <c r="B9" s="12"/>
      <c r="C9" s="292" t="s">
        <v>33</v>
      </c>
      <c r="D9" s="292"/>
      <c r="E9" s="292"/>
      <c r="F9" s="292"/>
      <c r="G9" s="292"/>
      <c r="H9" s="292"/>
      <c r="I9" s="5"/>
    </row>
    <row r="10" spans="2:18" ht="12.75">
      <c r="B10" s="12"/>
      <c r="C10" s="292" t="str">
        <f>'BS'!C10</f>
        <v>For The Year Ended 31 December 2010</v>
      </c>
      <c r="D10" s="292"/>
      <c r="E10" s="292"/>
      <c r="F10" s="292"/>
      <c r="G10" s="292"/>
      <c r="H10" s="292"/>
      <c r="I10" s="5"/>
      <c r="L10" s="286"/>
      <c r="M10" s="286"/>
      <c r="N10" s="286"/>
      <c r="O10" s="286"/>
      <c r="P10" s="286"/>
      <c r="Q10" s="286"/>
      <c r="R10" s="287"/>
    </row>
    <row r="11" spans="2:18" ht="12.75">
      <c r="B11" s="12"/>
      <c r="C11" s="293" t="s">
        <v>34</v>
      </c>
      <c r="D11" s="293"/>
      <c r="E11" s="293"/>
      <c r="F11" s="293"/>
      <c r="G11" s="293"/>
      <c r="H11" s="293"/>
      <c r="I11" s="5"/>
      <c r="L11" s="65"/>
      <c r="M11" s="65"/>
      <c r="N11" s="65"/>
      <c r="O11" s="65"/>
      <c r="P11" s="65"/>
      <c r="Q11" s="65"/>
      <c r="R11" s="66"/>
    </row>
    <row r="12" spans="2:16" ht="12.75">
      <c r="B12" s="12"/>
      <c r="C12" s="10"/>
      <c r="D12" s="10"/>
      <c r="E12" s="10"/>
      <c r="F12" s="10"/>
      <c r="G12" s="202"/>
      <c r="H12" s="15"/>
      <c r="I12" s="5"/>
      <c r="L12" s="46"/>
      <c r="M12" s="46"/>
      <c r="N12" s="46"/>
      <c r="P12" s="46"/>
    </row>
    <row r="13" spans="2:9" ht="12.75">
      <c r="B13" s="12"/>
      <c r="C13" s="47" t="s">
        <v>151</v>
      </c>
      <c r="D13" s="48"/>
      <c r="E13" s="48"/>
      <c r="F13" s="48"/>
      <c r="G13" s="223"/>
      <c r="H13" s="49"/>
      <c r="I13" s="5"/>
    </row>
    <row r="14" spans="2:9" ht="12.75">
      <c r="B14" s="12"/>
      <c r="C14" s="50"/>
      <c r="D14" s="50"/>
      <c r="E14" s="50"/>
      <c r="F14" s="50"/>
      <c r="G14" s="224"/>
      <c r="H14" s="50"/>
      <c r="I14" s="5"/>
    </row>
    <row r="15" spans="2:9" ht="12.75">
      <c r="B15" s="12"/>
      <c r="C15" s="51"/>
      <c r="D15" s="52"/>
      <c r="E15" s="52"/>
      <c r="F15" s="52"/>
      <c r="G15" s="225"/>
      <c r="H15" s="53"/>
      <c r="I15" s="5"/>
    </row>
    <row r="16" spans="2:9" ht="12.75" customHeight="1" hidden="1">
      <c r="B16" s="12"/>
      <c r="C16" s="54"/>
      <c r="D16" s="10"/>
      <c r="E16" s="10"/>
      <c r="F16" s="10"/>
      <c r="G16" s="226"/>
      <c r="H16" s="55"/>
      <c r="I16" s="5"/>
    </row>
    <row r="17" spans="2:9" ht="12.75" customHeight="1">
      <c r="B17" s="12"/>
      <c r="C17" s="54"/>
      <c r="D17" s="10"/>
      <c r="E17" s="10"/>
      <c r="F17" s="10"/>
      <c r="G17" s="242" t="s">
        <v>23</v>
      </c>
      <c r="H17" s="105" t="s">
        <v>24</v>
      </c>
      <c r="I17" s="5"/>
    </row>
    <row r="18" spans="2:9" ht="12.75" customHeight="1">
      <c r="B18" s="12"/>
      <c r="C18" s="54"/>
      <c r="D18" s="10"/>
      <c r="E18" s="10"/>
      <c r="F18" s="10"/>
      <c r="G18" s="242" t="s">
        <v>25</v>
      </c>
      <c r="H18" s="105" t="s">
        <v>26</v>
      </c>
      <c r="I18" s="5"/>
    </row>
    <row r="19" spans="2:9" ht="12.75">
      <c r="B19" s="12"/>
      <c r="C19" s="56"/>
      <c r="D19" s="10"/>
      <c r="E19" s="10"/>
      <c r="F19" s="10"/>
      <c r="G19" s="242" t="s">
        <v>27</v>
      </c>
      <c r="H19" s="105" t="s">
        <v>28</v>
      </c>
      <c r="I19" s="5"/>
    </row>
    <row r="20" spans="2:9" ht="12.75">
      <c r="B20" s="12"/>
      <c r="C20" s="56"/>
      <c r="D20" s="10"/>
      <c r="E20" s="10"/>
      <c r="F20" s="10"/>
      <c r="G20" s="183">
        <v>40543</v>
      </c>
      <c r="H20" s="128">
        <v>40178</v>
      </c>
      <c r="I20" s="5"/>
    </row>
    <row r="21" spans="2:9" ht="12.75">
      <c r="B21" s="12"/>
      <c r="C21" s="62"/>
      <c r="D21" s="63"/>
      <c r="E21" s="63"/>
      <c r="F21" s="63"/>
      <c r="G21" s="243" t="s">
        <v>66</v>
      </c>
      <c r="H21" s="101" t="s">
        <v>66</v>
      </c>
      <c r="I21" s="5"/>
    </row>
    <row r="22" spans="2:9" ht="12.75">
      <c r="B22" s="12"/>
      <c r="C22" s="56"/>
      <c r="D22" s="10"/>
      <c r="E22" s="10"/>
      <c r="F22" s="10"/>
      <c r="G22" s="227"/>
      <c r="H22" s="106"/>
      <c r="I22" s="5"/>
    </row>
    <row r="23" spans="2:9" ht="12.75">
      <c r="B23" s="12"/>
      <c r="C23" s="54" t="s">
        <v>42</v>
      </c>
      <c r="D23" s="10"/>
      <c r="E23" s="10"/>
      <c r="F23" s="10"/>
      <c r="G23" s="226"/>
      <c r="H23" s="11"/>
      <c r="I23" s="5"/>
    </row>
    <row r="24" spans="2:9" ht="12.75">
      <c r="B24" s="12"/>
      <c r="C24" s="56" t="s">
        <v>193</v>
      </c>
      <c r="D24" s="10"/>
      <c r="E24" s="10"/>
      <c r="F24" s="11"/>
      <c r="G24" s="200"/>
      <c r="H24" s="107"/>
      <c r="I24" s="57"/>
    </row>
    <row r="25" spans="2:9" ht="12.75">
      <c r="B25" s="12"/>
      <c r="C25" s="56"/>
      <c r="D25" s="10" t="s">
        <v>175</v>
      </c>
      <c r="E25" s="10"/>
      <c r="F25" s="10"/>
      <c r="G25" s="116">
        <f>'IS'!F35</f>
        <v>-862</v>
      </c>
      <c r="H25" s="107">
        <v>-3149</v>
      </c>
      <c r="I25" s="57"/>
    </row>
    <row r="26" spans="2:9" ht="12.75">
      <c r="B26" s="12"/>
      <c r="C26" s="56"/>
      <c r="D26" s="10" t="s">
        <v>176</v>
      </c>
      <c r="E26" s="10"/>
      <c r="F26" s="10"/>
      <c r="G26" s="116">
        <v>76037</v>
      </c>
      <c r="H26" s="107">
        <v>56702</v>
      </c>
      <c r="I26" s="57"/>
    </row>
    <row r="27" spans="2:9" ht="12.75">
      <c r="B27" s="12"/>
      <c r="C27" s="56" t="s">
        <v>43</v>
      </c>
      <c r="D27" s="10"/>
      <c r="E27" s="10"/>
      <c r="F27" s="10"/>
      <c r="G27" s="226"/>
      <c r="H27" s="77"/>
      <c r="I27" s="57"/>
    </row>
    <row r="28" spans="2:9" ht="12.75">
      <c r="B28" s="12"/>
      <c r="C28" s="56"/>
      <c r="D28" s="10" t="s">
        <v>44</v>
      </c>
      <c r="E28" s="10"/>
      <c r="F28" s="10"/>
      <c r="G28" s="116">
        <f>G31-G30-G24-G25-G26</f>
        <v>14103</v>
      </c>
      <c r="H28" s="116">
        <v>637</v>
      </c>
      <c r="I28" s="57"/>
    </row>
    <row r="29" spans="2:9" ht="12.75" hidden="1">
      <c r="B29" s="12"/>
      <c r="C29" s="56"/>
      <c r="D29" s="10" t="s">
        <v>45</v>
      </c>
      <c r="E29" s="10"/>
      <c r="F29" s="10"/>
      <c r="G29" s="116"/>
      <c r="H29" s="107"/>
      <c r="I29" s="57"/>
    </row>
    <row r="30" spans="2:9" ht="12.75">
      <c r="B30" s="12"/>
      <c r="C30" s="56"/>
      <c r="D30" s="10" t="s">
        <v>46</v>
      </c>
      <c r="E30" s="10"/>
      <c r="F30" s="10"/>
      <c r="G30" s="118">
        <v>-293436</v>
      </c>
      <c r="H30" s="108">
        <v>-12714</v>
      </c>
      <c r="I30" s="57"/>
    </row>
    <row r="31" spans="2:9" ht="12.75">
      <c r="B31" s="12"/>
      <c r="C31" s="56" t="s">
        <v>208</v>
      </c>
      <c r="D31" s="10"/>
      <c r="E31" s="10"/>
      <c r="F31" s="10"/>
      <c r="G31" s="116">
        <v>-204158</v>
      </c>
      <c r="H31" s="107">
        <f>SUM(H24:H30)</f>
        <v>41476</v>
      </c>
      <c r="I31" s="57"/>
    </row>
    <row r="32" spans="2:9" ht="12.75">
      <c r="B32" s="12"/>
      <c r="C32" s="56"/>
      <c r="D32" s="10"/>
      <c r="E32" s="10"/>
      <c r="F32" s="10"/>
      <c r="G32" s="226"/>
      <c r="H32" s="77"/>
      <c r="I32" s="57"/>
    </row>
    <row r="33" spans="2:9" ht="12.75" hidden="1">
      <c r="B33" s="12"/>
      <c r="C33" s="56" t="s">
        <v>47</v>
      </c>
      <c r="D33" s="10"/>
      <c r="E33" s="10"/>
      <c r="F33" s="10"/>
      <c r="G33" s="226"/>
      <c r="H33" s="77"/>
      <c r="I33" s="57"/>
    </row>
    <row r="34" spans="2:9" ht="12.75">
      <c r="B34" s="12"/>
      <c r="C34" s="56" t="s">
        <v>196</v>
      </c>
      <c r="D34" s="10"/>
      <c r="E34" s="10"/>
      <c r="F34" s="10"/>
      <c r="G34" s="116">
        <v>0</v>
      </c>
      <c r="H34" s="107">
        <v>-28842</v>
      </c>
      <c r="I34" s="57"/>
    </row>
    <row r="35" spans="2:9" ht="12.75">
      <c r="B35" s="12"/>
      <c r="C35" s="56" t="s">
        <v>195</v>
      </c>
      <c r="D35" s="10"/>
      <c r="E35" s="10"/>
      <c r="F35" s="10"/>
      <c r="G35" s="116">
        <v>130700</v>
      </c>
      <c r="H35" s="107">
        <v>66130</v>
      </c>
      <c r="I35" s="57"/>
    </row>
    <row r="36" spans="2:9" ht="12.75">
      <c r="B36" s="12"/>
      <c r="C36" s="56" t="s">
        <v>128</v>
      </c>
      <c r="D36" s="10"/>
      <c r="E36" s="10"/>
      <c r="F36" s="10"/>
      <c r="G36" s="116">
        <v>0</v>
      </c>
      <c r="H36" s="107">
        <v>-87724</v>
      </c>
      <c r="I36" s="57"/>
    </row>
    <row r="37" spans="2:9" ht="12.75">
      <c r="B37" s="12"/>
      <c r="C37" s="56" t="s">
        <v>48</v>
      </c>
      <c r="D37" s="10"/>
      <c r="E37" s="10"/>
      <c r="F37" s="10"/>
      <c r="G37" s="116">
        <v>10387</v>
      </c>
      <c r="H37" s="107">
        <v>17357</v>
      </c>
      <c r="I37" s="57"/>
    </row>
    <row r="38" spans="2:9" ht="12.75">
      <c r="B38" s="12"/>
      <c r="C38" s="56" t="s">
        <v>49</v>
      </c>
      <c r="D38" s="10"/>
      <c r="E38" s="10"/>
      <c r="F38" s="10"/>
      <c r="G38" s="118">
        <v>229664</v>
      </c>
      <c r="H38" s="108">
        <v>40657</v>
      </c>
      <c r="I38" s="57"/>
    </row>
    <row r="39" spans="2:9" ht="12.75">
      <c r="B39" s="12"/>
      <c r="C39" s="56" t="s">
        <v>121</v>
      </c>
      <c r="D39" s="10"/>
      <c r="E39" s="10"/>
      <c r="F39" s="10"/>
      <c r="G39" s="116">
        <f>SUM(G31:G38)</f>
        <v>166593</v>
      </c>
      <c r="H39" s="107">
        <f>SUM(H31:H38)</f>
        <v>49054</v>
      </c>
      <c r="I39" s="57"/>
    </row>
    <row r="40" spans="2:9" ht="12.75">
      <c r="B40" s="12"/>
      <c r="C40" s="56"/>
      <c r="D40" s="10"/>
      <c r="E40" s="10"/>
      <c r="F40" s="10"/>
      <c r="G40" s="226"/>
      <c r="H40" s="77"/>
      <c r="I40" s="57"/>
    </row>
    <row r="41" spans="2:9" ht="12.75">
      <c r="B41" s="12"/>
      <c r="C41" s="56" t="s">
        <v>122</v>
      </c>
      <c r="D41" s="10"/>
      <c r="E41" s="10"/>
      <c r="F41" s="10"/>
      <c r="G41" s="116">
        <v>-17344</v>
      </c>
      <c r="H41" s="107">
        <v>-9306</v>
      </c>
      <c r="I41" s="57"/>
    </row>
    <row r="42" spans="2:9" ht="12.75">
      <c r="B42" s="12"/>
      <c r="C42" s="56" t="s">
        <v>71</v>
      </c>
      <c r="D42" s="10"/>
      <c r="E42" s="10"/>
      <c r="F42" s="10"/>
      <c r="G42" s="116">
        <v>16885</v>
      </c>
      <c r="H42" s="107">
        <v>21380</v>
      </c>
      <c r="I42" s="57"/>
    </row>
    <row r="43" spans="2:9" ht="12.75">
      <c r="B43" s="12"/>
      <c r="C43" s="56" t="s">
        <v>65</v>
      </c>
      <c r="D43" s="10"/>
      <c r="E43" s="10"/>
      <c r="F43" s="10"/>
      <c r="G43" s="118">
        <v>5137</v>
      </c>
      <c r="H43" s="108">
        <v>3755</v>
      </c>
      <c r="I43" s="57"/>
    </row>
    <row r="44" spans="2:9" ht="12.75">
      <c r="B44" s="12"/>
      <c r="C44" s="56" t="s">
        <v>134</v>
      </c>
      <c r="D44" s="10"/>
      <c r="E44" s="10"/>
      <c r="F44" s="10"/>
      <c r="G44" s="116">
        <f>SUM(G39:G43)</f>
        <v>171271</v>
      </c>
      <c r="H44" s="107">
        <f>SUM(H39:H43)</f>
        <v>64883</v>
      </c>
      <c r="I44" s="5"/>
    </row>
    <row r="45" spans="2:9" ht="12.75">
      <c r="B45" s="12"/>
      <c r="C45" s="56"/>
      <c r="D45" s="10"/>
      <c r="E45" s="10"/>
      <c r="F45" s="10"/>
      <c r="G45" s="226"/>
      <c r="H45" s="77"/>
      <c r="I45" s="5"/>
    </row>
    <row r="46" spans="2:9" s="10" customFormat="1" ht="12.75">
      <c r="B46" s="12"/>
      <c r="C46" s="56"/>
      <c r="G46" s="226"/>
      <c r="H46" s="77"/>
      <c r="I46" s="5"/>
    </row>
    <row r="47" spans="2:11" s="10" customFormat="1" ht="12.75">
      <c r="B47" s="12"/>
      <c r="C47" s="58" t="s">
        <v>50</v>
      </c>
      <c r="G47" s="226"/>
      <c r="H47" s="77"/>
      <c r="I47" s="5"/>
      <c r="J47" s="25"/>
      <c r="K47" s="25"/>
    </row>
    <row r="48" spans="2:11" s="10" customFormat="1" ht="12.75">
      <c r="B48" s="12"/>
      <c r="C48" s="58"/>
      <c r="D48" s="10" t="s">
        <v>78</v>
      </c>
      <c r="G48" s="116">
        <f>12377-4378</f>
        <v>7999</v>
      </c>
      <c r="H48" s="107">
        <v>-5699</v>
      </c>
      <c r="I48" s="59"/>
      <c r="J48" s="25"/>
      <c r="K48" s="25"/>
    </row>
    <row r="49" spans="2:11" s="10" customFormat="1" ht="12.75">
      <c r="B49" s="12"/>
      <c r="C49" s="58"/>
      <c r="D49" s="10" t="s">
        <v>194</v>
      </c>
      <c r="G49" s="116">
        <v>0</v>
      </c>
      <c r="H49" s="107">
        <v>-2095</v>
      </c>
      <c r="I49" s="59"/>
      <c r="J49" s="25"/>
      <c r="K49" s="25"/>
    </row>
    <row r="50" spans="2:11" s="10" customFormat="1" ht="12.75">
      <c r="B50" s="12"/>
      <c r="C50" s="58"/>
      <c r="D50" s="10" t="s">
        <v>195</v>
      </c>
      <c r="G50" s="116">
        <v>0</v>
      </c>
      <c r="H50" s="107">
        <v>41803</v>
      </c>
      <c r="I50" s="59"/>
      <c r="J50" s="25"/>
      <c r="K50" s="25"/>
    </row>
    <row r="51" spans="2:11" s="10" customFormat="1" ht="12.75">
      <c r="B51" s="12"/>
      <c r="C51" s="58"/>
      <c r="D51" s="10" t="s">
        <v>209</v>
      </c>
      <c r="G51" s="116">
        <v>523200</v>
      </c>
      <c r="H51" s="107">
        <v>0</v>
      </c>
      <c r="I51" s="59"/>
      <c r="J51" s="25"/>
      <c r="K51" s="25"/>
    </row>
    <row r="52" spans="2:11" s="10" customFormat="1" ht="12.75">
      <c r="B52" s="12"/>
      <c r="C52" s="58"/>
      <c r="D52" s="10" t="s">
        <v>127</v>
      </c>
      <c r="G52" s="116">
        <v>227</v>
      </c>
      <c r="H52" s="107">
        <v>95</v>
      </c>
      <c r="I52" s="59"/>
      <c r="J52" s="25"/>
      <c r="K52" s="25"/>
    </row>
    <row r="53" spans="2:11" s="10" customFormat="1" ht="12.75">
      <c r="B53" s="12"/>
      <c r="C53" s="58"/>
      <c r="D53" s="10" t="s">
        <v>129</v>
      </c>
      <c r="G53" s="116">
        <v>-2965</v>
      </c>
      <c r="H53" s="107">
        <v>-598</v>
      </c>
      <c r="I53" s="59"/>
      <c r="J53" s="25"/>
      <c r="K53" s="25"/>
    </row>
    <row r="54" spans="2:11" s="10" customFormat="1" ht="12.75">
      <c r="B54" s="12"/>
      <c r="C54" s="58"/>
      <c r="D54" s="10" t="s">
        <v>136</v>
      </c>
      <c r="G54" s="116">
        <v>0</v>
      </c>
      <c r="H54" s="107">
        <v>-50</v>
      </c>
      <c r="I54" s="59"/>
      <c r="J54" s="25"/>
      <c r="K54" s="25"/>
    </row>
    <row r="55" spans="2:11" s="10" customFormat="1" ht="12" customHeight="1">
      <c r="B55" s="12"/>
      <c r="C55" s="58"/>
      <c r="D55" s="10" t="s">
        <v>128</v>
      </c>
      <c r="G55" s="116">
        <v>-229434</v>
      </c>
      <c r="H55" s="107">
        <v>-30090</v>
      </c>
      <c r="I55" s="59"/>
      <c r="J55" s="25"/>
      <c r="K55" s="25"/>
    </row>
    <row r="56" spans="2:11" s="10" customFormat="1" ht="12" customHeight="1">
      <c r="B56" s="12"/>
      <c r="C56" s="58"/>
      <c r="D56" s="10" t="s">
        <v>71</v>
      </c>
      <c r="G56" s="116">
        <v>0</v>
      </c>
      <c r="H56" s="107">
        <v>3245</v>
      </c>
      <c r="I56" s="59"/>
      <c r="J56" s="25"/>
      <c r="K56" s="25"/>
    </row>
    <row r="57" spans="2:11" s="10" customFormat="1" ht="12" customHeight="1">
      <c r="B57" s="12"/>
      <c r="C57" s="58"/>
      <c r="D57" s="10" t="s">
        <v>65</v>
      </c>
      <c r="G57" s="116">
        <v>0</v>
      </c>
      <c r="H57" s="107">
        <v>1020</v>
      </c>
      <c r="I57" s="59"/>
      <c r="J57" s="25"/>
      <c r="K57" s="25"/>
    </row>
    <row r="58" spans="2:11" s="10" customFormat="1" ht="12.75">
      <c r="B58" s="12"/>
      <c r="C58" s="58"/>
      <c r="D58" s="10" t="s">
        <v>182</v>
      </c>
      <c r="G58" s="116">
        <v>-3973</v>
      </c>
      <c r="H58" s="107">
        <v>0</v>
      </c>
      <c r="I58" s="59"/>
      <c r="J58" s="25"/>
      <c r="K58" s="25"/>
    </row>
    <row r="59" spans="2:11" s="10" customFormat="1" ht="12.75">
      <c r="B59" s="12"/>
      <c r="C59" s="58"/>
      <c r="D59" s="10" t="s">
        <v>210</v>
      </c>
      <c r="G59" s="116">
        <v>0</v>
      </c>
      <c r="H59" s="107">
        <v>1777</v>
      </c>
      <c r="I59" s="59"/>
      <c r="J59" s="25"/>
      <c r="K59" s="25"/>
    </row>
    <row r="60" spans="2:11" s="10" customFormat="1" ht="12.75" hidden="1">
      <c r="B60" s="12"/>
      <c r="C60" s="58"/>
      <c r="D60" s="10" t="s">
        <v>132</v>
      </c>
      <c r="G60" s="116">
        <v>0</v>
      </c>
      <c r="H60" s="107">
        <v>0</v>
      </c>
      <c r="I60" s="59"/>
      <c r="J60" s="25"/>
      <c r="K60" s="25"/>
    </row>
    <row r="61" spans="2:11" s="10" customFormat="1" ht="12.75" customHeight="1">
      <c r="B61" s="12"/>
      <c r="C61" s="56" t="s">
        <v>211</v>
      </c>
      <c r="G61" s="255">
        <f>SUM(G48:G60)</f>
        <v>295054</v>
      </c>
      <c r="H61" s="109">
        <f>SUM(H48:H60)</f>
        <v>9408</v>
      </c>
      <c r="I61" s="5"/>
      <c r="J61" s="45"/>
      <c r="K61" s="45"/>
    </row>
    <row r="62" spans="2:16" s="10" customFormat="1" ht="12.75">
      <c r="B62" s="12"/>
      <c r="C62" s="56"/>
      <c r="G62" s="226"/>
      <c r="H62" s="77"/>
      <c r="I62" s="5"/>
      <c r="J62" s="288"/>
      <c r="K62" s="289"/>
      <c r="L62" s="289"/>
      <c r="M62" s="289"/>
      <c r="N62" s="289"/>
      <c r="O62" s="289"/>
      <c r="P62" s="289"/>
    </row>
    <row r="63" spans="2:16" ht="12.75" customHeight="1">
      <c r="B63" s="12"/>
      <c r="C63" s="56"/>
      <c r="D63" s="10"/>
      <c r="E63" s="10"/>
      <c r="F63" s="10"/>
      <c r="G63" s="226"/>
      <c r="H63" s="77"/>
      <c r="I63" s="5"/>
      <c r="J63" s="23"/>
      <c r="K63" s="23"/>
      <c r="L63" s="23"/>
      <c r="M63" s="23"/>
      <c r="N63" s="23"/>
      <c r="O63" s="23"/>
      <c r="P63" s="23"/>
    </row>
    <row r="64" spans="1:16" ht="12.75">
      <c r="A64" s="5"/>
      <c r="B64" s="12"/>
      <c r="C64" s="54" t="s">
        <v>51</v>
      </c>
      <c r="D64" s="10"/>
      <c r="E64" s="10"/>
      <c r="F64" s="10"/>
      <c r="G64" s="226"/>
      <c r="H64" s="77"/>
      <c r="I64" s="5"/>
      <c r="J64" s="290"/>
      <c r="K64" s="291"/>
      <c r="L64" s="291"/>
      <c r="M64" s="291"/>
      <c r="N64" s="291"/>
      <c r="O64" s="291"/>
      <c r="P64" s="291"/>
    </row>
    <row r="65" spans="2:16" ht="12.75" hidden="1">
      <c r="B65" s="12"/>
      <c r="C65" s="54"/>
      <c r="D65" s="10" t="s">
        <v>64</v>
      </c>
      <c r="E65" s="10"/>
      <c r="F65" s="10"/>
      <c r="G65" s="200">
        <v>0</v>
      </c>
      <c r="H65" s="107">
        <v>0</v>
      </c>
      <c r="I65" s="5"/>
      <c r="J65" s="60"/>
      <c r="K65" s="60"/>
      <c r="L65" s="60"/>
      <c r="M65" s="60"/>
      <c r="N65" s="60"/>
      <c r="O65" s="60"/>
      <c r="P65" s="60"/>
    </row>
    <row r="66" spans="2:16" ht="12.75">
      <c r="B66" s="12"/>
      <c r="C66" s="54"/>
      <c r="D66" s="10" t="s">
        <v>202</v>
      </c>
      <c r="E66" s="10"/>
      <c r="F66" s="10"/>
      <c r="G66" s="116">
        <v>1226</v>
      </c>
      <c r="H66" s="107">
        <v>0</v>
      </c>
      <c r="I66" s="5"/>
      <c r="J66" s="60"/>
      <c r="K66" s="60"/>
      <c r="L66" s="60"/>
      <c r="M66" s="60"/>
      <c r="N66" s="60"/>
      <c r="O66" s="60"/>
      <c r="P66" s="60"/>
    </row>
    <row r="67" spans="2:16" ht="12" customHeight="1" hidden="1">
      <c r="B67" s="12"/>
      <c r="C67" s="54"/>
      <c r="D67" s="10" t="s">
        <v>133</v>
      </c>
      <c r="E67" s="10"/>
      <c r="F67" s="10"/>
      <c r="G67" s="116">
        <v>0</v>
      </c>
      <c r="H67" s="116">
        <v>0</v>
      </c>
      <c r="I67" s="5"/>
      <c r="J67" s="60"/>
      <c r="K67" s="60"/>
      <c r="L67" s="60"/>
      <c r="M67" s="60"/>
      <c r="N67" s="60"/>
      <c r="O67" s="60"/>
      <c r="P67" s="60"/>
    </row>
    <row r="68" spans="2:16" ht="12" customHeight="1">
      <c r="B68" s="12"/>
      <c r="C68" s="54"/>
      <c r="D68" s="10" t="s">
        <v>72</v>
      </c>
      <c r="E68" s="10"/>
      <c r="F68" s="10"/>
      <c r="G68" s="116">
        <v>-2810</v>
      </c>
      <c r="H68" s="116">
        <v>-3081</v>
      </c>
      <c r="I68" s="5"/>
      <c r="J68" s="60"/>
      <c r="K68" s="60"/>
      <c r="L68" s="60"/>
      <c r="M68" s="60"/>
      <c r="N68" s="60"/>
      <c r="O68" s="60"/>
      <c r="P68" s="60"/>
    </row>
    <row r="69" spans="2:16" ht="12.75">
      <c r="B69" s="12"/>
      <c r="C69" s="54"/>
      <c r="D69" s="10" t="s">
        <v>67</v>
      </c>
      <c r="E69" s="10"/>
      <c r="F69" s="10"/>
      <c r="G69" s="116">
        <v>-6925</v>
      </c>
      <c r="H69" s="116">
        <v>-10688</v>
      </c>
      <c r="I69" s="57"/>
      <c r="J69" s="60"/>
      <c r="K69" s="60"/>
      <c r="L69" s="60"/>
      <c r="M69" s="60"/>
      <c r="N69" s="60"/>
      <c r="O69" s="60"/>
      <c r="P69" s="60"/>
    </row>
    <row r="70" spans="2:16" ht="14.25" customHeight="1">
      <c r="B70" s="12"/>
      <c r="C70" s="54"/>
      <c r="D70" s="10" t="s">
        <v>68</v>
      </c>
      <c r="E70" s="10"/>
      <c r="F70" s="10"/>
      <c r="G70" s="116">
        <v>-750</v>
      </c>
      <c r="H70" s="107">
        <v>-750</v>
      </c>
      <c r="I70" s="57"/>
      <c r="J70" s="60"/>
      <c r="K70" s="60"/>
      <c r="L70" s="60"/>
      <c r="M70" s="60"/>
      <c r="N70" s="60"/>
      <c r="O70" s="60"/>
      <c r="P70" s="60"/>
    </row>
    <row r="71" spans="2:16" ht="12.75">
      <c r="B71" s="12"/>
      <c r="C71" s="56"/>
      <c r="D71" s="199" t="s">
        <v>144</v>
      </c>
      <c r="E71" s="10"/>
      <c r="F71" s="10"/>
      <c r="G71" s="118">
        <v>-14800</v>
      </c>
      <c r="H71" s="108">
        <v>0</v>
      </c>
      <c r="I71" s="57"/>
      <c r="J71" s="60"/>
      <c r="K71" s="60"/>
      <c r="L71" s="60"/>
      <c r="M71" s="60"/>
      <c r="N71" s="60"/>
      <c r="O71" s="60"/>
      <c r="P71" s="60"/>
    </row>
    <row r="72" spans="2:9" s="10" customFormat="1" ht="12.75">
      <c r="B72" s="12"/>
      <c r="C72" s="56" t="s">
        <v>213</v>
      </c>
      <c r="G72" s="255">
        <f>SUM(G65:G71)</f>
        <v>-24059</v>
      </c>
      <c r="H72" s="109">
        <f>SUM(H65:H71)</f>
        <v>-14519</v>
      </c>
      <c r="I72" s="57"/>
    </row>
    <row r="73" spans="2:16" s="10" customFormat="1" ht="12.75">
      <c r="B73" s="12"/>
      <c r="C73" s="56"/>
      <c r="G73" s="226"/>
      <c r="H73" s="77"/>
      <c r="I73" s="57"/>
      <c r="J73" s="46"/>
      <c r="K73" s="50"/>
      <c r="L73" s="50"/>
      <c r="M73" s="50"/>
      <c r="N73" s="50"/>
      <c r="O73" s="50"/>
      <c r="P73" s="50"/>
    </row>
    <row r="74" spans="1:10" s="10" customFormat="1" ht="12.75">
      <c r="A74" s="5"/>
      <c r="B74" s="12"/>
      <c r="C74" s="56"/>
      <c r="G74" s="226"/>
      <c r="H74" s="77"/>
      <c r="I74" s="217"/>
      <c r="J74" s="12"/>
    </row>
    <row r="75" spans="2:9" ht="12.75" hidden="1">
      <c r="B75" s="12"/>
      <c r="D75" s="10"/>
      <c r="E75" s="10"/>
      <c r="F75" s="10"/>
      <c r="G75" s="226"/>
      <c r="H75" s="77"/>
      <c r="I75" s="57"/>
    </row>
    <row r="76" spans="2:9" ht="12.75">
      <c r="B76" s="12"/>
      <c r="C76" s="54" t="s">
        <v>212</v>
      </c>
      <c r="D76" s="61"/>
      <c r="E76" s="10"/>
      <c r="F76" s="11"/>
      <c r="G76" s="83">
        <f>G72+G61+G44</f>
        <v>442266</v>
      </c>
      <c r="H76" s="83">
        <f>H72+H61+H44</f>
        <v>59772</v>
      </c>
      <c r="I76" s="57"/>
    </row>
    <row r="77" spans="2:9" ht="12.75">
      <c r="B77" s="12"/>
      <c r="C77" s="54" t="s">
        <v>52</v>
      </c>
      <c r="D77" s="10"/>
      <c r="E77" s="10"/>
      <c r="F77" s="10"/>
      <c r="G77" s="116">
        <v>205261</v>
      </c>
      <c r="H77" s="107">
        <v>145709</v>
      </c>
      <c r="I77" s="57"/>
    </row>
    <row r="78" spans="2:9" ht="12.75">
      <c r="B78" s="12"/>
      <c r="C78" s="54" t="s">
        <v>73</v>
      </c>
      <c r="D78" s="10"/>
      <c r="E78" s="10"/>
      <c r="F78" s="10"/>
      <c r="G78" s="116">
        <v>-2681</v>
      </c>
      <c r="H78" s="107">
        <v>-220</v>
      </c>
      <c r="I78" s="57"/>
    </row>
    <row r="79" spans="2:9" ht="13.5" thickBot="1">
      <c r="B79" s="12"/>
      <c r="C79" s="54" t="s">
        <v>53</v>
      </c>
      <c r="D79" s="10"/>
      <c r="E79" s="10"/>
      <c r="F79" s="10"/>
      <c r="G79" s="129">
        <f>SUM(G76:G78)</f>
        <v>644846</v>
      </c>
      <c r="H79" s="129">
        <f>SUM(H76:H78)</f>
        <v>205261</v>
      </c>
      <c r="I79" s="57"/>
    </row>
    <row r="80" spans="2:10" ht="13.5" thickTop="1">
      <c r="B80" s="12"/>
      <c r="C80" s="62"/>
      <c r="D80" s="63"/>
      <c r="E80" s="63" t="s">
        <v>29</v>
      </c>
      <c r="F80" s="63"/>
      <c r="G80" s="203"/>
      <c r="H80" s="84"/>
      <c r="I80" s="57"/>
      <c r="J80" s="10"/>
    </row>
    <row r="81" spans="2:9" s="10" customFormat="1" ht="13.5" thickBot="1">
      <c r="B81" s="17"/>
      <c r="C81" s="18"/>
      <c r="D81" s="18"/>
      <c r="E81" s="18"/>
      <c r="F81" s="18"/>
      <c r="G81" s="228"/>
      <c r="H81" s="64"/>
      <c r="I81" s="19"/>
    </row>
    <row r="82" spans="9:11" ht="12.75">
      <c r="I82" s="14"/>
      <c r="K82" s="13"/>
    </row>
    <row r="83" ht="12.75">
      <c r="G83" s="230"/>
    </row>
    <row r="84" ht="12.75">
      <c r="I84" s="14"/>
    </row>
    <row r="85" ht="12.75">
      <c r="H85" s="15"/>
    </row>
  </sheetData>
  <sheetProtection/>
  <mergeCells count="8">
    <mergeCell ref="J64:P64"/>
    <mergeCell ref="C9:H9"/>
    <mergeCell ref="C10:H10"/>
    <mergeCell ref="C11:H11"/>
    <mergeCell ref="C6:H6"/>
    <mergeCell ref="C7:H7"/>
    <mergeCell ref="L10:R10"/>
    <mergeCell ref="J62:P62"/>
  </mergeCells>
  <printOptions horizontalCentered="1"/>
  <pageMargins left="0.32" right="0.45" top="0.53" bottom="0.31" header="0.28" footer="0.5"/>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pslow</cp:lastModifiedBy>
  <cp:lastPrinted>2011-02-28T08:21:19Z</cp:lastPrinted>
  <dcterms:created xsi:type="dcterms:W3CDTF">2003-02-26T06:48:23Z</dcterms:created>
  <dcterms:modified xsi:type="dcterms:W3CDTF">2011-02-28T08:48:10Z</dcterms:modified>
  <cp:category/>
  <cp:version/>
  <cp:contentType/>
  <cp:contentStatus/>
</cp:coreProperties>
</file>